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41" activeTab="0"/>
  </bookViews>
  <sheets>
    <sheet name="NOTES" sheetId="1" r:id="rId1"/>
    <sheet name="assets" sheetId="2" r:id="rId2"/>
    <sheet name="input output matrix" sheetId="3" r:id="rId3"/>
    <sheet name="max area conventional hoe" sheetId="4" r:id="rId4"/>
    <sheet name="prices" sheetId="5" r:id="rId5"/>
    <sheet name="crop budgets" sheetId="6" r:id="rId6"/>
    <sheet name="returns to labor" sheetId="7" r:id="rId7"/>
    <sheet name="LP - baseline" sheetId="8" r:id="rId8"/>
    <sheet name="Results - baseline" sheetId="9" r:id="rId9"/>
    <sheet name="LP - conventional tillage" sheetId="10" r:id="rId10"/>
    <sheet name="Results - conventional" sheetId="11" r:id="rId11"/>
    <sheet name="LP - conservation farming" sheetId="12" r:id="rId12"/>
    <sheet name="Results - CF" sheetId="13" r:id="rId13"/>
    <sheet name="Results - Summary" sheetId="14" r:id="rId14"/>
  </sheets>
  <definedNames>
    <definedName name="solver_cvg" localSheetId="7" hidden="1">0.0001</definedName>
    <definedName name="solver_cvg" localSheetId="11" hidden="1">0.0001</definedName>
    <definedName name="solver_cvg" localSheetId="9" hidden="1">0.0001</definedName>
    <definedName name="solver_drv" localSheetId="7" hidden="1">1</definedName>
    <definedName name="solver_drv" localSheetId="11" hidden="1">1</definedName>
    <definedName name="solver_drv" localSheetId="9" hidden="1">1</definedName>
    <definedName name="solver_eng" localSheetId="7" hidden="1">2</definedName>
    <definedName name="solver_eng" localSheetId="11" hidden="1">2</definedName>
    <definedName name="solver_eng" localSheetId="9" hidden="1">2</definedName>
    <definedName name="solver_est" localSheetId="7" hidden="1">1</definedName>
    <definedName name="solver_est" localSheetId="11" hidden="1">1</definedName>
    <definedName name="solver_est" localSheetId="9" hidden="1">1</definedName>
    <definedName name="solver_itr" localSheetId="7" hidden="1">2147483647</definedName>
    <definedName name="solver_itr" localSheetId="11" hidden="1">100</definedName>
    <definedName name="solver_itr" localSheetId="9" hidden="1">100</definedName>
    <definedName name="solver_lhs1" localSheetId="7" hidden="1">'LP - baseline'!$E$30:$G$30</definedName>
    <definedName name="solver_lhs1" localSheetId="11" hidden="1">'LP - conservation farming'!$E$30</definedName>
    <definedName name="solver_lhs1" localSheetId="9" hidden="1">'LP - conventional tillage'!$E$30</definedName>
    <definedName name="solver_lhs10" localSheetId="7" hidden="1">'LP - baseline'!#REF!</definedName>
    <definedName name="solver_lhs10" localSheetId="11" hidden="1">'LP - conservation farming'!$N$30</definedName>
    <definedName name="solver_lhs10" localSheetId="9" hidden="1">'LP - conventional tillage'!$N$30</definedName>
    <definedName name="solver_lhs11" localSheetId="7" hidden="1">'LP - baseline'!$F$30</definedName>
    <definedName name="solver_lhs11" localSheetId="11" hidden="1">'LP - conservation farming'!$O$30</definedName>
    <definedName name="solver_lhs11" localSheetId="9" hidden="1">'LP - conventional tillage'!$O$30</definedName>
    <definedName name="solver_lhs12" localSheetId="7" hidden="1">'LP - baseline'!#REF!</definedName>
    <definedName name="solver_lhs12" localSheetId="11" hidden="1">'LP - conservation farming'!$P$30</definedName>
    <definedName name="solver_lhs12" localSheetId="9" hidden="1">'LP - conventional tillage'!$P$30</definedName>
    <definedName name="solver_lhs13" localSheetId="7" hidden="1">'LP - baseline'!$G$30</definedName>
    <definedName name="solver_lhs13" localSheetId="11" hidden="1">'LP - conservation farming'!$Q$30</definedName>
    <definedName name="solver_lhs13" localSheetId="9" hidden="1">'LP - conventional tillage'!$Q$30</definedName>
    <definedName name="solver_lhs14" localSheetId="7" hidden="1">'LP - baseline'!#REF!</definedName>
    <definedName name="solver_lhs14" localSheetId="11" hidden="1">'LP - conservation farming'!$R$30</definedName>
    <definedName name="solver_lhs14" localSheetId="9" hidden="1">'LP - conventional tillage'!$R$30</definedName>
    <definedName name="solver_lhs15" localSheetId="7" hidden="1">'LP - baseline'!#REF!</definedName>
    <definedName name="solver_lhs15" localSheetId="11" hidden="1">'LP - conservation farming'!$S$30</definedName>
    <definedName name="solver_lhs15" localSheetId="9" hidden="1">'LP - conventional tillage'!$S$30</definedName>
    <definedName name="solver_lhs16" localSheetId="7" hidden="1">'LP - baseline'!#REF!</definedName>
    <definedName name="solver_lhs16" localSheetId="11" hidden="1">'LP - conservation farming'!$T$30</definedName>
    <definedName name="solver_lhs16" localSheetId="9" hidden="1">'LP - conventional tillage'!$T$30</definedName>
    <definedName name="solver_lhs17" localSheetId="7" hidden="1">'LP - baseline'!#REF!</definedName>
    <definedName name="solver_lhs17" localSheetId="11" hidden="1">'LP - conservation farming'!$U$30</definedName>
    <definedName name="solver_lhs17" localSheetId="9" hidden="1">'LP - conventional tillage'!$U$30</definedName>
    <definedName name="solver_lhs18" localSheetId="7" hidden="1">'LP - baseline'!#REF!</definedName>
    <definedName name="solver_lhs18" localSheetId="11" hidden="1">'LP - conservation farming'!$X$37</definedName>
    <definedName name="solver_lhs18" localSheetId="9" hidden="1">'LP - conventional tillage'!$V$30</definedName>
    <definedName name="solver_lhs19" localSheetId="7" hidden="1">'LP - baseline'!#REF!</definedName>
    <definedName name="solver_lhs19" localSheetId="11" hidden="1">'LP - conservation farming'!$X$38</definedName>
    <definedName name="solver_lhs19" localSheetId="9" hidden="1">'LP - conventional tillage'!$W$30</definedName>
    <definedName name="solver_lhs2" localSheetId="7" hidden="1">'LP - baseline'!$H$30</definedName>
    <definedName name="solver_lhs2" localSheetId="11" hidden="1">'LP - conservation farming'!$F$30</definedName>
    <definedName name="solver_lhs2" localSheetId="9" hidden="1">'LP - conventional tillage'!$F$30</definedName>
    <definedName name="solver_lhs20" localSheetId="7" hidden="1">'LP - baseline'!$H$30</definedName>
    <definedName name="solver_lhs20" localSheetId="11" hidden="1">'LP - conservation farming'!$X$30</definedName>
    <definedName name="solver_lhs20" localSheetId="9" hidden="1">'LP - conventional tillage'!$X$30</definedName>
    <definedName name="solver_lhs21" localSheetId="7" hidden="1">'LP - baseline'!$H$37</definedName>
    <definedName name="solver_lhs21" localSheetId="11" hidden="1">'LP - conservation farming'!$W$30</definedName>
    <definedName name="solver_lhs21" localSheetId="9" hidden="1">'LP - conventional tillage'!$X$37</definedName>
    <definedName name="solver_lhs22" localSheetId="7" hidden="1">'LP - baseline'!$H$38</definedName>
    <definedName name="solver_lhs22" localSheetId="11" hidden="1">'LP - conservation farming'!$X$41</definedName>
    <definedName name="solver_lhs22" localSheetId="9" hidden="1">'LP - conventional tillage'!$X$38</definedName>
    <definedName name="solver_lhs23" localSheetId="7" hidden="1">'LP - baseline'!$H$39</definedName>
    <definedName name="solver_lhs23" localSheetId="11" hidden="1">'LP - conservation farming'!$X$40</definedName>
    <definedName name="solver_lhs23" localSheetId="9" hidden="1">'LP - conventional tillage'!$X$39</definedName>
    <definedName name="solver_lhs24" localSheetId="7" hidden="1">'LP - baseline'!$H$40</definedName>
    <definedName name="solver_lhs24" localSheetId="11" hidden="1">'LP - conservation farming'!$X$39</definedName>
    <definedName name="solver_lhs24" localSheetId="9" hidden="1">'LP - conventional tillage'!$X$40</definedName>
    <definedName name="solver_lhs25" localSheetId="7" hidden="1">'LP - baseline'!$H$41</definedName>
    <definedName name="solver_lhs25" localSheetId="11" hidden="1">'LP - conservation farming'!$V$30</definedName>
    <definedName name="solver_lhs25" localSheetId="9" hidden="1">'LP - conventional tillage'!$X$41</definedName>
    <definedName name="solver_lhs26" localSheetId="7" hidden="1">'LP - baseline'!$H$42</definedName>
    <definedName name="solver_lhs26" localSheetId="11" hidden="1">'LP - conservation farming'!$X$42</definedName>
    <definedName name="solver_lhs26" localSheetId="9" hidden="1">'LP - conventional tillage'!$X$42</definedName>
    <definedName name="solver_lhs27" localSheetId="7" hidden="1">'LP - baseline'!$H$42</definedName>
    <definedName name="solver_lhs27" localSheetId="11" hidden="1">'LP - conservation farming'!$X$38</definedName>
    <definedName name="solver_lhs27" localSheetId="9" hidden="1">'LP - conventional tillage'!$X$42</definedName>
    <definedName name="solver_lhs28" localSheetId="7" hidden="1">'LP - baseline'!#REF!</definedName>
    <definedName name="solver_lhs28" localSheetId="11" hidden="1">'LP - conservation farming'!$F$30</definedName>
    <definedName name="solver_lhs28" localSheetId="9" hidden="1">'LP - conventional tillage'!$F$30</definedName>
    <definedName name="solver_lhs29" localSheetId="7" hidden="1">'LP - baseline'!#REF!</definedName>
    <definedName name="solver_lhs29" localSheetId="11" hidden="1">'LP - conservation farming'!$F$30</definedName>
    <definedName name="solver_lhs29" localSheetId="9" hidden="1">'LP - conventional tillage'!$F$30</definedName>
    <definedName name="solver_lhs3" localSheetId="7" hidden="1">'LP - baseline'!$H$39:$H$42</definedName>
    <definedName name="solver_lhs3" localSheetId="11" hidden="1">'LP - conservation farming'!$G$30</definedName>
    <definedName name="solver_lhs3" localSheetId="9" hidden="1">'LP - conventional tillage'!$G$30</definedName>
    <definedName name="solver_lhs30" localSheetId="7" hidden="1">'LP - baseline'!#REF!</definedName>
    <definedName name="solver_lhs30" localSheetId="11" hidden="1">'LP - conservation farming'!$R$30</definedName>
    <definedName name="solver_lhs30" localSheetId="9" hidden="1">'LP - conventional tillage'!$R$30</definedName>
    <definedName name="solver_lhs31" localSheetId="7" hidden="1">'LP - baseline'!#REF!</definedName>
    <definedName name="solver_lhs31" localSheetId="11" hidden="1">'LP - conservation farming'!$U$30</definedName>
    <definedName name="solver_lhs31" localSheetId="9" hidden="1">'LP - conventional tillage'!$U$30</definedName>
    <definedName name="solver_lhs32" localSheetId="7" hidden="1">'LP - baseline'!#REF!</definedName>
    <definedName name="solver_lhs32" localSheetId="11" hidden="1">'LP - conservation farming'!$P$30</definedName>
    <definedName name="solver_lhs32" localSheetId="9" hidden="1">'LP - conventional tillage'!$P$30</definedName>
    <definedName name="solver_lhs33" localSheetId="7" hidden="1">'LP - baseline'!#REF!</definedName>
    <definedName name="solver_lhs33" localSheetId="11" hidden="1">'LP - conservation farming'!$I$30</definedName>
    <definedName name="solver_lhs33" localSheetId="9" hidden="1">'LP - conventional tillage'!$I$30</definedName>
    <definedName name="solver_lhs4" localSheetId="7" hidden="1">'LP - baseline'!$H$37</definedName>
    <definedName name="solver_lhs4" localSheetId="11" hidden="1">'LP - conservation farming'!$H$30</definedName>
    <definedName name="solver_lhs4" localSheetId="9" hidden="1">'LP - conventional tillage'!$H$30</definedName>
    <definedName name="solver_lhs5" localSheetId="7" hidden="1">'LP - baseline'!$H$30</definedName>
    <definedName name="solver_lhs5" localSheetId="11" hidden="1">'LP - conservation farming'!$I$30</definedName>
    <definedName name="solver_lhs5" localSheetId="9" hidden="1">'LP - conventional tillage'!$I$30</definedName>
    <definedName name="solver_lhs6" localSheetId="7" hidden="1">'LP - baseline'!#REF!</definedName>
    <definedName name="solver_lhs6" localSheetId="11" hidden="1">'LP - conservation farming'!$J$30</definedName>
    <definedName name="solver_lhs6" localSheetId="9" hidden="1">'LP - conventional tillage'!$J$30</definedName>
    <definedName name="solver_lhs7" localSheetId="7" hidden="1">'LP - baseline'!#REF!</definedName>
    <definedName name="solver_lhs7" localSheetId="11" hidden="1">'LP - conservation farming'!$K$30</definedName>
    <definedName name="solver_lhs7" localSheetId="9" hidden="1">'LP - conventional tillage'!$K$30</definedName>
    <definedName name="solver_lhs8" localSheetId="7" hidden="1">'LP - baseline'!#REF!</definedName>
    <definedName name="solver_lhs8" localSheetId="11" hidden="1">'LP - conservation farming'!$L$30</definedName>
    <definedName name="solver_lhs8" localSheetId="9" hidden="1">'LP - conventional tillage'!$L$30</definedName>
    <definedName name="solver_lhs9" localSheetId="7" hidden="1">'LP - baseline'!#REF!</definedName>
    <definedName name="solver_lhs9" localSheetId="11" hidden="1">'LP - conservation farming'!$M$30</definedName>
    <definedName name="solver_lhs9" localSheetId="9" hidden="1">'LP - conventional tillage'!$M$30</definedName>
    <definedName name="solver_lin" localSheetId="7" hidden="1">2</definedName>
    <definedName name="solver_lin" localSheetId="11" hidden="1">2</definedName>
    <definedName name="solver_lin" localSheetId="9" hidden="1">2</definedName>
    <definedName name="solver_mip" localSheetId="7" hidden="1">2147483647</definedName>
    <definedName name="solver_mip" localSheetId="11" hidden="1">2147483647</definedName>
    <definedName name="solver_mip" localSheetId="9" hidden="1">2147483647</definedName>
    <definedName name="solver_mni" localSheetId="7" hidden="1">30</definedName>
    <definedName name="solver_mni" localSheetId="11" hidden="1">30</definedName>
    <definedName name="solver_mni" localSheetId="9" hidden="1">30</definedName>
    <definedName name="solver_mrt" localSheetId="7" hidden="1">0.075</definedName>
    <definedName name="solver_mrt" localSheetId="11" hidden="1">0.075</definedName>
    <definedName name="solver_mrt" localSheetId="9" hidden="1">0.075</definedName>
    <definedName name="solver_msl" localSheetId="7" hidden="1">2</definedName>
    <definedName name="solver_msl" localSheetId="11" hidden="1">2</definedName>
    <definedName name="solver_msl" localSheetId="9" hidden="1">2</definedName>
    <definedName name="solver_neg" localSheetId="7" hidden="1">1</definedName>
    <definedName name="solver_neg" localSheetId="11" hidden="1">1</definedName>
    <definedName name="solver_neg" localSheetId="9" hidden="1">1</definedName>
    <definedName name="solver_nod" localSheetId="7" hidden="1">2147483647</definedName>
    <definedName name="solver_nod" localSheetId="11" hidden="1">2147483647</definedName>
    <definedName name="solver_nod" localSheetId="9" hidden="1">2147483647</definedName>
    <definedName name="solver_num" localSheetId="7" hidden="1">0</definedName>
    <definedName name="solver_num" localSheetId="11" hidden="1">0</definedName>
    <definedName name="solver_num" localSheetId="9" hidden="1">0</definedName>
    <definedName name="solver_nwt" localSheetId="7" hidden="1">1</definedName>
    <definedName name="solver_nwt" localSheetId="11" hidden="1">1</definedName>
    <definedName name="solver_nwt" localSheetId="9" hidden="1">1</definedName>
    <definedName name="solver_pre" localSheetId="7" hidden="1">0.000001</definedName>
    <definedName name="solver_pre" localSheetId="11" hidden="1">0.000001</definedName>
    <definedName name="solver_pre" localSheetId="9" hidden="1">0.000001</definedName>
    <definedName name="solver_rbv" localSheetId="7" hidden="1">1</definedName>
    <definedName name="solver_rbv" localSheetId="11" hidden="1">1</definedName>
    <definedName name="solver_rbv" localSheetId="9" hidden="1">1</definedName>
    <definedName name="solver_rel1" localSheetId="7" hidden="1">3</definedName>
    <definedName name="solver_rel1" localSheetId="11" hidden="1">3</definedName>
    <definedName name="solver_rel1" localSheetId="9" hidden="1">3</definedName>
    <definedName name="solver_rel10" localSheetId="7" hidden="1">2</definedName>
    <definedName name="solver_rel10" localSheetId="11" hidden="1">2</definedName>
    <definedName name="solver_rel10" localSheetId="9" hidden="1">3</definedName>
    <definedName name="solver_rel11" localSheetId="7" hidden="1">3</definedName>
    <definedName name="solver_rel11" localSheetId="11" hidden="1">3</definedName>
    <definedName name="solver_rel11" localSheetId="9" hidden="1">3</definedName>
    <definedName name="solver_rel12" localSheetId="7" hidden="1">2</definedName>
    <definedName name="solver_rel12" localSheetId="11" hidden="1">3</definedName>
    <definedName name="solver_rel12" localSheetId="9" hidden="1">3</definedName>
    <definedName name="solver_rel13" localSheetId="7" hidden="1">3</definedName>
    <definedName name="solver_rel13" localSheetId="11" hidden="1">3</definedName>
    <definedName name="solver_rel13" localSheetId="9" hidden="1">3</definedName>
    <definedName name="solver_rel14" localSheetId="7" hidden="1">2</definedName>
    <definedName name="solver_rel14" localSheetId="11" hidden="1">3</definedName>
    <definedName name="solver_rel14" localSheetId="9" hidden="1">2</definedName>
    <definedName name="solver_rel15" localSheetId="7" hidden="1">2</definedName>
    <definedName name="solver_rel15" localSheetId="11" hidden="1">3</definedName>
    <definedName name="solver_rel15" localSheetId="9" hidden="1">2</definedName>
    <definedName name="solver_rel16" localSheetId="7" hidden="1">2</definedName>
    <definedName name="solver_rel16" localSheetId="11" hidden="1">3</definedName>
    <definedName name="solver_rel16" localSheetId="9" hidden="1">2</definedName>
    <definedName name="solver_rel17" localSheetId="7" hidden="1">2</definedName>
    <definedName name="solver_rel17" localSheetId="11" hidden="1">3</definedName>
    <definedName name="solver_rel17" localSheetId="9" hidden="1">2</definedName>
    <definedName name="solver_rel18" localSheetId="7" hidden="1">2</definedName>
    <definedName name="solver_rel18" localSheetId="11" hidden="1">3</definedName>
    <definedName name="solver_rel18" localSheetId="9" hidden="1">3</definedName>
    <definedName name="solver_rel19" localSheetId="7" hidden="1">2</definedName>
    <definedName name="solver_rel19" localSheetId="11" hidden="1">3</definedName>
    <definedName name="solver_rel19" localSheetId="9" hidden="1">3</definedName>
    <definedName name="solver_rel2" localSheetId="7" hidden="1">1</definedName>
    <definedName name="solver_rel2" localSheetId="11" hidden="1">3</definedName>
    <definedName name="solver_rel2" localSheetId="9" hidden="1">3</definedName>
    <definedName name="solver_rel20" localSheetId="7" hidden="1">1</definedName>
    <definedName name="solver_rel20" localSheetId="11" hidden="1">1</definedName>
    <definedName name="solver_rel20" localSheetId="9" hidden="1">1</definedName>
    <definedName name="solver_rel21" localSheetId="7" hidden="1">3</definedName>
    <definedName name="solver_rel21" localSheetId="11" hidden="1">2</definedName>
    <definedName name="solver_rel21" localSheetId="9" hidden="1">3</definedName>
    <definedName name="solver_rel22" localSheetId="7" hidden="1">3</definedName>
    <definedName name="solver_rel22" localSheetId="11" hidden="1">1</definedName>
    <definedName name="solver_rel22" localSheetId="9" hidden="1">3</definedName>
    <definedName name="solver_rel23" localSheetId="7" hidden="1">1</definedName>
    <definedName name="solver_rel23" localSheetId="11" hidden="1">1</definedName>
    <definedName name="solver_rel23" localSheetId="9" hidden="1">1</definedName>
    <definedName name="solver_rel24" localSheetId="7" hidden="1">1</definedName>
    <definedName name="solver_rel24" localSheetId="11" hidden="1">1</definedName>
    <definedName name="solver_rel24" localSheetId="9" hidden="1">1</definedName>
    <definedName name="solver_rel25" localSheetId="7" hidden="1">1</definedName>
    <definedName name="solver_rel25" localSheetId="11" hidden="1">3</definedName>
    <definedName name="solver_rel25" localSheetId="9" hidden="1">1</definedName>
    <definedName name="solver_rel26" localSheetId="7" hidden="1">1</definedName>
    <definedName name="solver_rel26" localSheetId="11" hidden="1">1</definedName>
    <definedName name="solver_rel26" localSheetId="9" hidden="1">1</definedName>
    <definedName name="solver_rel27" localSheetId="7" hidden="1">1</definedName>
    <definedName name="solver_rel27" localSheetId="11" hidden="1">3</definedName>
    <definedName name="solver_rel27" localSheetId="9" hidden="1">1</definedName>
    <definedName name="solver_rel28" localSheetId="7" hidden="1">3</definedName>
    <definedName name="solver_rel28" localSheetId="11" hidden="1">3</definedName>
    <definedName name="solver_rel28" localSheetId="9" hidden="1">3</definedName>
    <definedName name="solver_rel29" localSheetId="7" hidden="1">3</definedName>
    <definedName name="solver_rel29" localSheetId="11" hidden="1">3</definedName>
    <definedName name="solver_rel29" localSheetId="9" hidden="1">3</definedName>
    <definedName name="solver_rel3" localSheetId="7" hidden="1">1</definedName>
    <definedName name="solver_rel3" localSheetId="11" hidden="1">3</definedName>
    <definedName name="solver_rel3" localSheetId="9" hidden="1">2</definedName>
    <definedName name="solver_rel30" localSheetId="7" hidden="1">2</definedName>
    <definedName name="solver_rel30" localSheetId="11" hidden="1">2</definedName>
    <definedName name="solver_rel30" localSheetId="9" hidden="1">2</definedName>
    <definedName name="solver_rel31" localSheetId="7" hidden="1">2</definedName>
    <definedName name="solver_rel31" localSheetId="11" hidden="1">2</definedName>
    <definedName name="solver_rel31" localSheetId="9" hidden="1">2</definedName>
    <definedName name="solver_rel32" localSheetId="7" hidden="1">3</definedName>
    <definedName name="solver_rel32" localSheetId="11" hidden="1">3</definedName>
    <definedName name="solver_rel32" localSheetId="9" hidden="1">3</definedName>
    <definedName name="solver_rel33" localSheetId="7" hidden="1">2</definedName>
    <definedName name="solver_rel33" localSheetId="11" hidden="1">2</definedName>
    <definedName name="solver_rel33" localSheetId="9" hidden="1">2</definedName>
    <definedName name="solver_rel4" localSheetId="7" hidden="1">3</definedName>
    <definedName name="solver_rel4" localSheetId="11" hidden="1">3</definedName>
    <definedName name="solver_rel4" localSheetId="9" hidden="1">2</definedName>
    <definedName name="solver_rel5" localSheetId="7" hidden="1">1</definedName>
    <definedName name="solver_rel5" localSheetId="11" hidden="1">3</definedName>
    <definedName name="solver_rel5" localSheetId="9" hidden="1">2</definedName>
    <definedName name="solver_rel6" localSheetId="7" hidden="1">2</definedName>
    <definedName name="solver_rel6" localSheetId="11" hidden="1">3</definedName>
    <definedName name="solver_rel6" localSheetId="9" hidden="1">2</definedName>
    <definedName name="solver_rel7" localSheetId="7" hidden="1">2</definedName>
    <definedName name="solver_rel7" localSheetId="11" hidden="1">3</definedName>
    <definedName name="solver_rel7" localSheetId="9" hidden="1">2</definedName>
    <definedName name="solver_rel8" localSheetId="7" hidden="1">2</definedName>
    <definedName name="solver_rel8" localSheetId="11" hidden="1">3</definedName>
    <definedName name="solver_rel8" localSheetId="9" hidden="1">3</definedName>
    <definedName name="solver_rel9" localSheetId="7" hidden="1">2</definedName>
    <definedName name="solver_rel9" localSheetId="11" hidden="1">3</definedName>
    <definedName name="solver_rel9" localSheetId="9" hidden="1">3</definedName>
    <definedName name="solver_rhs1" localSheetId="7" hidden="1">0</definedName>
    <definedName name="solver_rhs1" localSheetId="11" hidden="1">0</definedName>
    <definedName name="solver_rhs1" localSheetId="9" hidden="1">0</definedName>
    <definedName name="solver_rhs10" localSheetId="7" hidden="1">0</definedName>
    <definedName name="solver_rhs10" localSheetId="11" hidden="1">0</definedName>
    <definedName name="solver_rhs10" localSheetId="9" hidden="1">0</definedName>
    <definedName name="solver_rhs11" localSheetId="7" hidden="1">0</definedName>
    <definedName name="solver_rhs11" localSheetId="11" hidden="1">0</definedName>
    <definedName name="solver_rhs11" localSheetId="9" hidden="1">0</definedName>
    <definedName name="solver_rhs12" localSheetId="7" hidden="1">0</definedName>
    <definedName name="solver_rhs12" localSheetId="11" hidden="1">0</definedName>
    <definedName name="solver_rhs12" localSheetId="9" hidden="1">0</definedName>
    <definedName name="solver_rhs13" localSheetId="7" hidden="1">0</definedName>
    <definedName name="solver_rhs13" localSheetId="11" hidden="1">0</definedName>
    <definedName name="solver_rhs13" localSheetId="9" hidden="1">0</definedName>
    <definedName name="solver_rhs14" localSheetId="7" hidden="1">0</definedName>
    <definedName name="solver_rhs14" localSheetId="11" hidden="1">0</definedName>
    <definedName name="solver_rhs14" localSheetId="9" hidden="1">0</definedName>
    <definedName name="solver_rhs15" localSheetId="7" hidden="1">0</definedName>
    <definedName name="solver_rhs15" localSheetId="11" hidden="1">0</definedName>
    <definedName name="solver_rhs15" localSheetId="9" hidden="1">0</definedName>
    <definedName name="solver_rhs16" localSheetId="7" hidden="1">0</definedName>
    <definedName name="solver_rhs16" localSheetId="11" hidden="1">0</definedName>
    <definedName name="solver_rhs16" localSheetId="9" hidden="1">0</definedName>
    <definedName name="solver_rhs17" localSheetId="7" hidden="1">0</definedName>
    <definedName name="solver_rhs17" localSheetId="11" hidden="1">0</definedName>
    <definedName name="solver_rhs17" localSheetId="9" hidden="1">0</definedName>
    <definedName name="solver_rhs18" localSheetId="7" hidden="1">0</definedName>
    <definedName name="solver_rhs18" localSheetId="11" hidden="1">'LP - conservation farming'!$D$37</definedName>
    <definedName name="solver_rhs18" localSheetId="9" hidden="1">0</definedName>
    <definedName name="solver_rhs19" localSheetId="7" hidden="1">0</definedName>
    <definedName name="solver_rhs19" localSheetId="11" hidden="1">'LP - conservation farming'!$D$38</definedName>
    <definedName name="solver_rhs19" localSheetId="9" hidden="1">0</definedName>
    <definedName name="solver_rhs2" localSheetId="7" hidden="1">'LP - baseline'!$D$30</definedName>
    <definedName name="solver_rhs2" localSheetId="11" hidden="1">0</definedName>
    <definedName name="solver_rhs2" localSheetId="9" hidden="1">0</definedName>
    <definedName name="solver_rhs20" localSheetId="7" hidden="1">'LP - baseline'!$D$30</definedName>
    <definedName name="solver_rhs20" localSheetId="11" hidden="1">'LP - conservation farming'!$D$30</definedName>
    <definedName name="solver_rhs20" localSheetId="9" hidden="1">'LP - conventional tillage'!$D$30</definedName>
    <definedName name="solver_rhs21" localSheetId="7" hidden="1">'LP - baseline'!$D$37</definedName>
    <definedName name="solver_rhs21" localSheetId="11" hidden="1">0</definedName>
    <definedName name="solver_rhs21" localSheetId="9" hidden="1">'LP - conventional tillage'!$D$37</definedName>
    <definedName name="solver_rhs22" localSheetId="7" hidden="1">'LP - baseline'!$D$38</definedName>
    <definedName name="solver_rhs22" localSheetId="11" hidden="1">'LP - conservation farming'!$D$41</definedName>
    <definedName name="solver_rhs22" localSheetId="9" hidden="1">'LP - conventional tillage'!$D$38</definedName>
    <definedName name="solver_rhs23" localSheetId="7" hidden="1">'LP - baseline'!$D$39</definedName>
    <definedName name="solver_rhs23" localSheetId="11" hidden="1">'LP - conservation farming'!$D$40</definedName>
    <definedName name="solver_rhs23" localSheetId="9" hidden="1">'LP - conventional tillage'!$D$39</definedName>
    <definedName name="solver_rhs24" localSheetId="7" hidden="1">'LP - baseline'!$D$40</definedName>
    <definedName name="solver_rhs24" localSheetId="11" hidden="1">'LP - conservation farming'!$D$39</definedName>
    <definedName name="solver_rhs24" localSheetId="9" hidden="1">'LP - conventional tillage'!$D$40</definedName>
    <definedName name="solver_rhs25" localSheetId="7" hidden="1">'LP - baseline'!$D$41</definedName>
    <definedName name="solver_rhs25" localSheetId="11" hidden="1">0</definedName>
    <definedName name="solver_rhs25" localSheetId="9" hidden="1">'LP - conventional tillage'!$D$41</definedName>
    <definedName name="solver_rhs26" localSheetId="7" hidden="1">'LP - baseline'!$D$42</definedName>
    <definedName name="solver_rhs26" localSheetId="11" hidden="1">'LP - conservation farming'!$D$42</definedName>
    <definedName name="solver_rhs26" localSheetId="9" hidden="1">'LP - conventional tillage'!$D$42</definedName>
    <definedName name="solver_rhs27" localSheetId="7" hidden="1">'LP - baseline'!$D$42</definedName>
    <definedName name="solver_rhs27" localSheetId="11" hidden="1">'LP - conservation farming'!$D$38</definedName>
    <definedName name="solver_rhs27" localSheetId="9" hidden="1">'LP - conventional tillage'!$D$42</definedName>
    <definedName name="solver_rhs28" localSheetId="7" hidden="1">0</definedName>
    <definedName name="solver_rhs28" localSheetId="11" hidden="1">0</definedName>
    <definedName name="solver_rhs28" localSheetId="9" hidden="1">0</definedName>
    <definedName name="solver_rhs29" localSheetId="7" hidden="1">0</definedName>
    <definedName name="solver_rhs29" localSheetId="11" hidden="1">0</definedName>
    <definedName name="solver_rhs29" localSheetId="9" hidden="1">0</definedName>
    <definedName name="solver_rhs3" localSheetId="7" hidden="1">'LP - baseline'!$D$39:$D$42</definedName>
    <definedName name="solver_rhs3" localSheetId="11" hidden="1">0</definedName>
    <definedName name="solver_rhs3" localSheetId="9" hidden="1">0</definedName>
    <definedName name="solver_rhs30" localSheetId="7" hidden="1">0</definedName>
    <definedName name="solver_rhs30" localSheetId="11" hidden="1">0</definedName>
    <definedName name="solver_rhs30" localSheetId="9" hidden="1">0</definedName>
    <definedName name="solver_rhs31" localSheetId="7" hidden="1">0</definedName>
    <definedName name="solver_rhs31" localSheetId="11" hidden="1">0</definedName>
    <definedName name="solver_rhs31" localSheetId="9" hidden="1">0</definedName>
    <definedName name="solver_rhs32" localSheetId="7" hidden="1">0</definedName>
    <definedName name="solver_rhs32" localSheetId="11" hidden="1">0</definedName>
    <definedName name="solver_rhs32" localSheetId="9" hidden="1">0</definedName>
    <definedName name="solver_rhs33" localSheetId="7" hidden="1">0</definedName>
    <definedName name="solver_rhs33" localSheetId="11" hidden="1">0</definedName>
    <definedName name="solver_rhs33" localSheetId="9" hidden="1">0</definedName>
    <definedName name="solver_rhs4" localSheetId="7" hidden="1">'LP - baseline'!$D$37</definedName>
    <definedName name="solver_rhs4" localSheetId="11" hidden="1">0</definedName>
    <definedName name="solver_rhs4" localSheetId="9" hidden="1">0</definedName>
    <definedName name="solver_rhs5" localSheetId="7" hidden="1">'LP - baseline'!$D$30</definedName>
    <definedName name="solver_rhs5" localSheetId="11" hidden="1">0</definedName>
    <definedName name="solver_rhs5" localSheetId="9" hidden="1">0</definedName>
    <definedName name="solver_rhs6" localSheetId="7" hidden="1">0</definedName>
    <definedName name="solver_rhs6" localSheetId="11" hidden="1">0</definedName>
    <definedName name="solver_rhs6" localSheetId="9" hidden="1">0</definedName>
    <definedName name="solver_rhs7" localSheetId="7" hidden="1">0</definedName>
    <definedName name="solver_rhs7" localSheetId="11" hidden="1">0</definedName>
    <definedName name="solver_rhs7" localSheetId="9" hidden="1">0</definedName>
    <definedName name="solver_rhs8" localSheetId="7" hidden="1">0</definedName>
    <definedName name="solver_rhs8" localSheetId="11" hidden="1">0</definedName>
    <definedName name="solver_rhs8" localSheetId="9" hidden="1">0</definedName>
    <definedName name="solver_rhs9" localSheetId="7" hidden="1">0</definedName>
    <definedName name="solver_rhs9" localSheetId="11" hidden="1">0</definedName>
    <definedName name="solver_rhs9" localSheetId="9" hidden="1">0</definedName>
    <definedName name="solver_rlx" localSheetId="7" hidden="1">2</definedName>
    <definedName name="solver_rlx" localSheetId="11" hidden="1">1</definedName>
    <definedName name="solver_rlx" localSheetId="9" hidden="1">1</definedName>
    <definedName name="solver_rsd" localSheetId="7" hidden="1">0</definedName>
    <definedName name="solver_rsd" localSheetId="11" hidden="1">0</definedName>
    <definedName name="solver_rsd" localSheetId="9" hidden="1">0</definedName>
    <definedName name="solver_scl" localSheetId="7" hidden="1">1</definedName>
    <definedName name="solver_scl" localSheetId="11" hidden="1">2</definedName>
    <definedName name="solver_scl" localSheetId="9" hidden="1">2</definedName>
    <definedName name="solver_sho" localSheetId="7" hidden="1">2</definedName>
    <definedName name="solver_sho" localSheetId="11" hidden="1">2</definedName>
    <definedName name="solver_sho" localSheetId="9" hidden="1">2</definedName>
    <definedName name="solver_ssz" localSheetId="7" hidden="1">100</definedName>
    <definedName name="solver_ssz" localSheetId="11" hidden="1">100</definedName>
    <definedName name="solver_ssz" localSheetId="9" hidden="1">100</definedName>
    <definedName name="solver_tim" localSheetId="7" hidden="1">2147483647</definedName>
    <definedName name="solver_tim" localSheetId="11" hidden="1">100</definedName>
    <definedName name="solver_tim" localSheetId="9" hidden="1">100</definedName>
    <definedName name="solver_tol" localSheetId="7" hidden="1">0.01</definedName>
    <definedName name="solver_tol" localSheetId="11" hidden="1">0.05</definedName>
    <definedName name="solver_tol" localSheetId="9" hidden="1">0.05</definedName>
    <definedName name="solver_typ" localSheetId="7" hidden="1">1</definedName>
    <definedName name="solver_typ" localSheetId="11" hidden="1">1</definedName>
    <definedName name="solver_typ" localSheetId="9" hidden="1">1</definedName>
    <definedName name="solver_val" localSheetId="7" hidden="1">0</definedName>
    <definedName name="solver_val" localSheetId="11" hidden="1">0</definedName>
    <definedName name="solver_val" localSheetId="9" hidden="1">0</definedName>
    <definedName name="solver_ver" localSheetId="7" hidden="1">3</definedName>
    <definedName name="solver_ver" localSheetId="11" hidden="1">3</definedName>
    <definedName name="solver_ver" localSheetId="9" hidden="1">3</definedName>
  </definedNames>
  <calcPr fullCalcOnLoad="1"/>
</workbook>
</file>

<file path=xl/sharedStrings.xml><?xml version="1.0" encoding="utf-8"?>
<sst xmlns="http://schemas.openxmlformats.org/spreadsheetml/2006/main" count="1041" uniqueCount="381">
  <si>
    <t>Sign</t>
  </si>
  <si>
    <t>&lt;=</t>
  </si>
  <si>
    <t>Total</t>
  </si>
  <si>
    <t>Table A.1 Summary of information on crop production activities for Eastern Province</t>
  </si>
  <si>
    <t xml:space="preserve">Crop </t>
  </si>
  <si>
    <t xml:space="preserve">Code </t>
  </si>
  <si>
    <t xml:space="preserve">Variety </t>
  </si>
  <si>
    <t xml:space="preserve">Fert </t>
  </si>
  <si>
    <t xml:space="preserve">Yield Kg/Ha </t>
  </si>
  <si>
    <t>mid Season</t>
  </si>
  <si>
    <t xml:space="preserve">Harvest Season </t>
  </si>
  <si>
    <t xml:space="preserve">Maize </t>
  </si>
  <si>
    <t xml:space="preserve">Hybrid </t>
  </si>
  <si>
    <t xml:space="preserve">Yes </t>
  </si>
  <si>
    <t xml:space="preserve">Groundnuts </t>
  </si>
  <si>
    <t>Local</t>
  </si>
  <si>
    <t xml:space="preserve">Cotton </t>
  </si>
  <si>
    <t>Assets holdings</t>
  </si>
  <si>
    <t>mid season</t>
  </si>
  <si>
    <t>harvest</t>
  </si>
  <si>
    <t>dry season</t>
  </si>
  <si>
    <t>Apr-July</t>
  </si>
  <si>
    <t>months</t>
  </si>
  <si>
    <t>laborers (fte)</t>
  </si>
  <si>
    <t>small</t>
  </si>
  <si>
    <t>medium</t>
  </si>
  <si>
    <t>large</t>
  </si>
  <si>
    <t>Labor (months)</t>
  </si>
  <si>
    <t>Labor (person-days)</t>
  </si>
  <si>
    <t>days/week</t>
  </si>
  <si>
    <t>weeks/month</t>
  </si>
  <si>
    <t>total</t>
  </si>
  <si>
    <t>check</t>
  </si>
  <si>
    <t>Dry Season</t>
  </si>
  <si>
    <t>surplus labor (person days)</t>
  </si>
  <si>
    <t>Aug-Nov14</t>
  </si>
  <si>
    <t>Cattle (#)</t>
  </si>
  <si>
    <t>Land cultivated (ha)</t>
  </si>
  <si>
    <t>Input Output Matrix, by Technology and Tillage Method</t>
  </si>
  <si>
    <t>Conventional Tillage, Labor Allocations</t>
  </si>
  <si>
    <t>Activity</t>
  </si>
  <si>
    <t>Crop</t>
  </si>
  <si>
    <t>Area</t>
  </si>
  <si>
    <t>Variety</t>
  </si>
  <si>
    <t>Tillage</t>
  </si>
  <si>
    <t>Fert</t>
  </si>
  <si>
    <t>Early rains</t>
  </si>
  <si>
    <t>Mid Season</t>
  </si>
  <si>
    <t>Harvest Season</t>
  </si>
  <si>
    <t>Labor Allocation by Season</t>
  </si>
  <si>
    <t>Mid-Season</t>
  </si>
  <si>
    <t>Harvest</t>
  </si>
  <si>
    <t>Yield</t>
  </si>
  <si>
    <t>total labor availability (person days)</t>
  </si>
  <si>
    <t>Nov15-Dec 15</t>
  </si>
  <si>
    <t>Dec15-Mar</t>
  </si>
  <si>
    <t>Production Characteristics</t>
  </si>
  <si>
    <t>c) Labor Requirements by Season (person days per family)</t>
  </si>
  <si>
    <t>maize</t>
  </si>
  <si>
    <t>groundnuts</t>
  </si>
  <si>
    <t>cotton</t>
  </si>
  <si>
    <t>urea</t>
  </si>
  <si>
    <t>cotton pack</t>
  </si>
  <si>
    <t>antrac rental</t>
  </si>
  <si>
    <t>ripper rental</t>
  </si>
  <si>
    <t>Unit</t>
  </si>
  <si>
    <t>Price (Kw/unit)</t>
  </si>
  <si>
    <t>kg</t>
  </si>
  <si>
    <t>1 ha pack</t>
  </si>
  <si>
    <t>ha</t>
  </si>
  <si>
    <t>Fertilizer Input (Kg/ha)</t>
  </si>
  <si>
    <t>Basal</t>
  </si>
  <si>
    <t>Top Dressing</t>
  </si>
  <si>
    <t>Pesticides</t>
  </si>
  <si>
    <t>(1 ha packs)</t>
  </si>
  <si>
    <t>M1</t>
  </si>
  <si>
    <t>M2</t>
  </si>
  <si>
    <t>M3</t>
  </si>
  <si>
    <t>Hoe</t>
  </si>
  <si>
    <t>Revenue</t>
  </si>
  <si>
    <t>Peak</t>
  </si>
  <si>
    <t>Maize</t>
  </si>
  <si>
    <t>Groundnuts</t>
  </si>
  <si>
    <t>GR2</t>
  </si>
  <si>
    <t>Cotton</t>
  </si>
  <si>
    <t>COT2</t>
  </si>
  <si>
    <t>Choice variables</t>
  </si>
  <si>
    <t>ha/crop</t>
  </si>
  <si>
    <t>Constraints</t>
  </si>
  <si>
    <t>Labor - early rains</t>
  </si>
  <si>
    <t>Labor - mid season</t>
  </si>
  <si>
    <t>Labor - harvest</t>
  </si>
  <si>
    <t>Labor - dry season</t>
  </si>
  <si>
    <t>Draft animals</t>
  </si>
  <si>
    <t>Safety first - maize</t>
  </si>
  <si>
    <t>Safety first - groundnuts</t>
  </si>
  <si>
    <t>early rains</t>
  </si>
  <si>
    <t>Base values</t>
  </si>
  <si>
    <t>profit</t>
  </si>
  <si>
    <t>COT1</t>
  </si>
  <si>
    <t>base allocation (ha/crop)</t>
  </si>
  <si>
    <t>base profit</t>
  </si>
  <si>
    <t>Land allocation</t>
  </si>
  <si>
    <t>Input-Output Coefficients (per ha)</t>
  </si>
  <si>
    <t>Optimized Values</t>
  </si>
  <si>
    <t>Asset Total</t>
  </si>
  <si>
    <t>Seed</t>
  </si>
  <si>
    <t>maize seed</t>
  </si>
  <si>
    <t>GR1</t>
  </si>
  <si>
    <t>Lime</t>
  </si>
  <si>
    <t>lime</t>
  </si>
  <si>
    <t>groundnut seed</t>
  </si>
  <si>
    <t>kg/ha</t>
  </si>
  <si>
    <t>a) Crop allocation</t>
  </si>
  <si>
    <t>b) Share of activity completed, by season</t>
  </si>
  <si>
    <t>g/per/day</t>
  </si>
  <si>
    <t>days</t>
  </si>
  <si>
    <t>kg/person/year</t>
  </si>
  <si>
    <t>Kg/ha</t>
  </si>
  <si>
    <t>production</t>
  </si>
  <si>
    <t>&gt;=</t>
  </si>
  <si>
    <t>per hh</t>
  </si>
  <si>
    <t>fam size</t>
  </si>
  <si>
    <t>Totals</t>
  </si>
  <si>
    <t>Total ha</t>
  </si>
  <si>
    <t xml:space="preserve">Annex Table A.2. Seasonal Labor Availability for Hand Hoe Cotton Farmers in AEZ 2a </t>
  </si>
  <si>
    <t>Dry season</t>
  </si>
  <si>
    <t>Land Cultivated</t>
  </si>
  <si>
    <t>Laborers per household</t>
  </si>
  <si>
    <t>Weeks per month</t>
  </si>
  <si>
    <t>Days per week</t>
  </si>
  <si>
    <t>Labor availability (person-days per season)</t>
  </si>
  <si>
    <t>Dec15-March</t>
  </si>
  <si>
    <t>April-July</t>
  </si>
  <si>
    <t>August-Nov14</t>
  </si>
  <si>
    <t>Crop Technologies</t>
  </si>
  <si>
    <t>basal fertilizer</t>
  </si>
  <si>
    <t>CF Basins</t>
  </si>
  <si>
    <t>A1</t>
  </si>
  <si>
    <t>A2</t>
  </si>
  <si>
    <t>B</t>
  </si>
  <si>
    <t>C</t>
  </si>
  <si>
    <t>A2. 
1.5 - 2.5</t>
  </si>
  <si>
    <t>B. 
2.5 - 5</t>
  </si>
  <si>
    <t>C. 
5 - 20</t>
  </si>
  <si>
    <t>Smallholder Size Category (hectares)</t>
  </si>
  <si>
    <t>implies that standard crop allocation just works with hh labor</t>
  </si>
  <si>
    <t>A1.
&lt; 1.5</t>
  </si>
  <si>
    <t>M4</t>
  </si>
  <si>
    <t>Rental</t>
  </si>
  <si>
    <t xml:space="preserve">Ripper </t>
  </si>
  <si>
    <t>COT3</t>
  </si>
  <si>
    <t>Improved</t>
  </si>
  <si>
    <t>M5</t>
  </si>
  <si>
    <t>check labor totals</t>
  </si>
  <si>
    <t>cash requirement</t>
  </si>
  <si>
    <t>cash income</t>
  </si>
  <si>
    <t>marketed production</t>
  </si>
  <si>
    <t>marketed sales (Q-safety rqt)</t>
  </si>
  <si>
    <t>Technology</t>
  </si>
  <si>
    <t>Code</t>
  </si>
  <si>
    <t>Cash</t>
  </si>
  <si>
    <t>production - hh food requirements</t>
  </si>
  <si>
    <t>2a</t>
  </si>
  <si>
    <t>2b</t>
  </si>
  <si>
    <t>2c</t>
  </si>
  <si>
    <t>2d</t>
  </si>
  <si>
    <t>no</t>
  </si>
  <si>
    <t>yes</t>
  </si>
  <si>
    <t>1a</t>
  </si>
  <si>
    <t>1b</t>
  </si>
  <si>
    <t>1c</t>
  </si>
  <si>
    <t>1d</t>
  </si>
  <si>
    <t>Actual</t>
  </si>
  <si>
    <t>Yield (kg/ha)</t>
  </si>
  <si>
    <t>2008/09</t>
  </si>
  <si>
    <t>2009/10</t>
  </si>
  <si>
    <t>M6</t>
  </si>
  <si>
    <t>M7</t>
  </si>
  <si>
    <t>M8</t>
  </si>
  <si>
    <t>Ox - owned</t>
  </si>
  <si>
    <t>COT4</t>
  </si>
  <si>
    <t>COT5</t>
  </si>
  <si>
    <t>Ox - rental</t>
  </si>
  <si>
    <t>Oxen</t>
  </si>
  <si>
    <t>CF Ripper - rental</t>
  </si>
  <si>
    <t>Hand hoe</t>
  </si>
  <si>
    <t>Herbicide</t>
  </si>
  <si>
    <t>basins</t>
  </si>
  <si>
    <t>hoe</t>
  </si>
  <si>
    <t>Herbicides</t>
  </si>
  <si>
    <t>1 round</t>
  </si>
  <si>
    <t>1 ha maximum under conventional hand tillage, using own household labor</t>
  </si>
  <si>
    <t>M4h-lite</t>
  </si>
  <si>
    <t>M4h-full</t>
  </si>
  <si>
    <t>COT2h-lite</t>
  </si>
  <si>
    <t>COT2h-full</t>
  </si>
  <si>
    <t>Fertilizer</t>
  </si>
  <si>
    <t>Basal Fertilizer</t>
  </si>
  <si>
    <t>Pesticides (1 ha pack)</t>
  </si>
  <si>
    <t>Ripper Rental</t>
  </si>
  <si>
    <t>Plow 
Rental</t>
  </si>
  <si>
    <t>Labor Requirements, by Season (persondays/ha)</t>
  </si>
  <si>
    <t>Seeds</t>
  </si>
  <si>
    <t xml:space="preserve">Lime </t>
  </si>
  <si>
    <t>Purchased Inputs (quantity per hectare)*</t>
  </si>
  <si>
    <t>Cropping Budgets</t>
  </si>
  <si>
    <t>Outputs</t>
  </si>
  <si>
    <t>Item</t>
  </si>
  <si>
    <t>Inputs</t>
  </si>
  <si>
    <t>liter</t>
  </si>
  <si>
    <t>Prices in Kwacha</t>
  </si>
  <si>
    <t>Prices in US dollars</t>
  </si>
  <si>
    <t>Price (USD)</t>
  </si>
  <si>
    <t>Input Cost</t>
  </si>
  <si>
    <t>Credit</t>
  </si>
  <si>
    <t>Labor (days)</t>
  </si>
  <si>
    <t>Margin</t>
  </si>
  <si>
    <t>Total cost</t>
  </si>
  <si>
    <t>Price (thousand Kw/kg)</t>
  </si>
  <si>
    <t>Returns to Labor and Land Among Hand Hoe Farmers in Zambia (thousands of Zambian Kwacha)</t>
  </si>
  <si>
    <t>Cash inputs</t>
  </si>
  <si>
    <t>Credit inputs</t>
  </si>
  <si>
    <t>Antrac</t>
  </si>
  <si>
    <t>cash+antrac</t>
  </si>
  <si>
    <t>choice variables (selected by solver)</t>
  </si>
  <si>
    <t>constraints</t>
  </si>
  <si>
    <t>outcomes of optimization</t>
  </si>
  <si>
    <t>Gross</t>
  </si>
  <si>
    <t>Input cost ($US)</t>
  </si>
  <si>
    <t>cash</t>
  </si>
  <si>
    <t>credit</t>
  </si>
  <si>
    <t>antrac</t>
  </si>
  <si>
    <t>Conventional Tillage</t>
  </si>
  <si>
    <t>conventional</t>
  </si>
  <si>
    <t>CF basins</t>
  </si>
  <si>
    <t>Hectares</t>
  </si>
  <si>
    <t>Cash-constrained households</t>
  </si>
  <si>
    <t>CF basins + herbicides</t>
  </si>
  <si>
    <t>CF ripper rental</t>
  </si>
  <si>
    <t>x-rate</t>
  </si>
  <si>
    <t>Y max</t>
  </si>
  <si>
    <t>peak</t>
  </si>
  <si>
    <t>Cultivated</t>
  </si>
  <si>
    <t>Input cost</t>
  </si>
  <si>
    <t>Crop Income</t>
  </si>
  <si>
    <t>($US)</t>
  </si>
  <si>
    <t>Labor inputs (days)</t>
  </si>
  <si>
    <t>2007/08</t>
  </si>
  <si>
    <t>Annual Price comparisons</t>
  </si>
  <si>
    <t>Returns to Labor and Land Among Hand Hoe Farmers in Zambia (US dollars)</t>
  </si>
  <si>
    <t>(kg/ha)</t>
  </si>
  <si>
    <t>ANTRAC</t>
  </si>
  <si>
    <t>Costs and Returns ('000 Kwacha)</t>
  </si>
  <si>
    <t>Returns to Labor</t>
  </si>
  <si>
    <t>(Kwacha/day)</t>
  </si>
  <si>
    <t>Costs and Returns (US dollars)</t>
  </si>
  <si>
    <t>(US dollars/day)</t>
  </si>
  <si>
    <t>glyophosate</t>
  </si>
  <si>
    <t>blayzine</t>
  </si>
  <si>
    <t>pantera</t>
  </si>
  <si>
    <t>exchange rate, Nov average</t>
  </si>
  <si>
    <t>2 rounds</t>
  </si>
  <si>
    <t>Herbicide 
(Kwacha)</t>
  </si>
  <si>
    <t>000 Kw/ha</t>
  </si>
  <si>
    <t>Prices (normal = 2009/10)</t>
  </si>
  <si>
    <t>Returns to Labor ($/day)</t>
  </si>
  <si>
    <t>Labor Requirements by Season (days per hectare)</t>
  </si>
  <si>
    <t>Farm Size</t>
  </si>
  <si>
    <t>Gross margin/ha ($/ha)</t>
  </si>
  <si>
    <t>Returns to labor ($/day)</t>
  </si>
  <si>
    <t>Returns to peak labor ($/day)</t>
  </si>
  <si>
    <t>Price per kg ($/kg)</t>
  </si>
  <si>
    <t>Net profit/kg ($/kg)</t>
  </si>
  <si>
    <t>Cash input requirements ($/ha)</t>
  </si>
  <si>
    <t>Optimization summary</t>
  </si>
  <si>
    <t>0b. No cash (income maximization, credit-constrained)</t>
  </si>
  <si>
    <t>Baseline Simulations (0)</t>
  </si>
  <si>
    <t>0a</t>
  </si>
  <si>
    <t>0b</t>
  </si>
  <si>
    <t>Animal traction</t>
  </si>
  <si>
    <t>Plow rental</t>
  </si>
  <si>
    <t>Plow with own oxen</t>
  </si>
  <si>
    <t>Cash available for input purchase</t>
  </si>
  <si>
    <t>1b. Cash available (safety first, high input, no livestock)</t>
  </si>
  <si>
    <t>1.a. No cash (safety first, low-input, no livestock)</t>
  </si>
  <si>
    <t>1.c. Cash and oxen available (safety first, high input, ox rental possible)</t>
  </si>
  <si>
    <t>1.d. Cash and household oxen available (safety first, high input, plowing with own oxen possible)</t>
  </si>
  <si>
    <t>Conservation Farming</t>
  </si>
  <si>
    <t>2.a. No cash (safety first, low-input, no livestock)</t>
  </si>
  <si>
    <t>2b. Cash available (safety first, high input, no livestock)</t>
  </si>
  <si>
    <t>2.c. Cash and oxen available (safety first, high input, ripper rental possible)</t>
  </si>
  <si>
    <t>2.d. High-input CF plus herbicides</t>
  </si>
  <si>
    <t>Simulation #</t>
  </si>
  <si>
    <t>Safety First</t>
  </si>
  <si>
    <t>Conventional Tillage, Baseline Results</t>
  </si>
  <si>
    <t>Groundnut</t>
  </si>
  <si>
    <t>Cropped area</t>
  </si>
  <si>
    <t>Crop income</t>
  </si>
  <si>
    <t>Household labor input</t>
  </si>
  <si>
    <t>Returns to household labor</t>
  </si>
  <si>
    <t>Cash input costs</t>
  </si>
  <si>
    <t>Scenario</t>
  </si>
  <si>
    <t>Purchased inputs</t>
  </si>
  <si>
    <t>low</t>
  </si>
  <si>
    <t>high</t>
  </si>
  <si>
    <t>own oxen</t>
  </si>
  <si>
    <t>Safety first</t>
  </si>
  <si>
    <t>Crop income ($)</t>
  </si>
  <si>
    <t>Cash input costs ($)</t>
  </si>
  <si>
    <t>Returns to household labor ($/day)</t>
  </si>
  <si>
    <t>Conservation Farming Results</t>
  </si>
  <si>
    <t>Aprox.</t>
  </si>
  <si>
    <t>Baseline Scenario: Hand Hoe 1 - Conventional Tillage &amp; Safety First</t>
  </si>
  <si>
    <t>Maize and Groundnuts Requirements Calculation</t>
  </si>
  <si>
    <t>0a. Household Survey Actual Baseline Values for Land Allocation</t>
  </si>
  <si>
    <t>choice variables</t>
  </si>
  <si>
    <t>outcomes</t>
  </si>
  <si>
    <t>0c. No cash (income maximization, credit-constrained, safety first)</t>
  </si>
  <si>
    <t>0c</t>
  </si>
  <si>
    <t>Maize (Ha)</t>
  </si>
  <si>
    <t>Groundnut (Ha)</t>
  </si>
  <si>
    <t>Cotton (Ha)</t>
  </si>
  <si>
    <t>Total Hectares</t>
  </si>
  <si>
    <t>ox rental</t>
  </si>
  <si>
    <t>Cropped Area</t>
  </si>
  <si>
    <t>Conventional Tillage, LP Optimization Results</t>
  </si>
  <si>
    <t>(1a)</t>
  </si>
  <si>
    <t>(2a)</t>
  </si>
  <si>
    <t>(1b)</t>
  </si>
  <si>
    <t>(2b)</t>
  </si>
  <si>
    <t>(2d)</t>
  </si>
  <si>
    <t>(1c)</t>
  </si>
  <si>
    <t>(1d)</t>
  </si>
  <si>
    <t>(2c)</t>
  </si>
  <si>
    <t>The exercises in this workbook correspond to the Powerpoint presentation entitled:</t>
  </si>
  <si>
    <t>Worksheet Color Scheme</t>
  </si>
  <si>
    <t>Yellow = User alterable cells.</t>
  </si>
  <si>
    <t>Yellow cells are meant to be altered by the user, either by changing values or computing values</t>
  </si>
  <si>
    <t xml:space="preserve">These cells change depending upon the values in the yellow cells, </t>
  </si>
  <si>
    <t>For Excel 2007, the Data Analysis Toolpak is under the Data tab</t>
  </si>
  <si>
    <t xml:space="preserve">The link below explains how to install Analysis Toolkit on newer Exel versions: </t>
  </si>
  <si>
    <t>http://www.addictivetips.com/windows-tips/excel-2010-data-analysis/</t>
  </si>
  <si>
    <t>They are often linked to graphs or tables which are blank until the data is correctly entered</t>
  </si>
  <si>
    <t>Green = Results cells</t>
  </si>
  <si>
    <t>Do not alter the green cells</t>
  </si>
  <si>
    <t>[input-output matrix]</t>
  </si>
  <si>
    <t xml:space="preserve">[assets] </t>
  </si>
  <si>
    <t>Data sheet containing information on houshold farms sizes and labour use.</t>
  </si>
  <si>
    <t>Data showing production characteristics, labour requirements etc of the various</t>
  </si>
  <si>
    <t>crop production technologies</t>
  </si>
  <si>
    <t>[max area conventional hoe]</t>
  </si>
  <si>
    <t>Data showing conventional tillage labour allocations</t>
  </si>
  <si>
    <t>[prices]</t>
  </si>
  <si>
    <t>Prices of inputs and outputs.</t>
  </si>
  <si>
    <t>[crop budgets]</t>
  </si>
  <si>
    <t>Cropping budgets given various technologies.</t>
  </si>
  <si>
    <t>[returns to labor]</t>
  </si>
  <si>
    <t>Returns to labor given various technologies.</t>
  </si>
  <si>
    <t>Data Sheets</t>
  </si>
  <si>
    <t>Exercise Sheets</t>
  </si>
  <si>
    <t>Table linked to previous sheet showing outcomes of different technology choices</t>
  </si>
  <si>
    <t>Compare to .ppt</t>
  </si>
  <si>
    <t>Explores results from actual Zambia farm data and compares with different technologies.</t>
  </si>
  <si>
    <t xml:space="preserve">Tip: If Solver add-in is not available, click on Add-ins in the Tools menu </t>
  </si>
  <si>
    <t>and add "Analysis ToolPak" and "Solver"</t>
  </si>
  <si>
    <t>[LP - baseline]</t>
  </si>
  <si>
    <t xml:space="preserve">Only the relevant technology options are shown.  In subsequent exercises, users must select </t>
  </si>
  <si>
    <t>technology from among several options.  Follow .ppt instructions closely.</t>
  </si>
  <si>
    <t>[LP - conventional tillage]</t>
  </si>
  <si>
    <t>Exercise sheet explores profit-maximising options for all conventional technologies.</t>
  </si>
  <si>
    <t>Be careful to include the correct constraints, following the instructions in the .ppt</t>
  </si>
  <si>
    <t>"AAMP Module 1.4 - Options for Increasing Smallholder Productivity" of the AAMP Training Materials.</t>
  </si>
  <si>
    <t>[Results - conventional tillage]</t>
  </si>
  <si>
    <t>[Results - baseline]</t>
  </si>
  <si>
    <t>[LP - Conservation farming]</t>
  </si>
  <si>
    <t>Exercise explores profit-maximizing optoins for all CF technologies</t>
  </si>
  <si>
    <t>[Results - CF]</t>
  </si>
  <si>
    <t>[Results - summary]</t>
  </si>
  <si>
    <t>Table of relevant results from the previous three LP models.</t>
  </si>
  <si>
    <t>This sheet is simplified to make using the Solver add-in which runs a Linear Programming (LP) model.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</si>
</sst>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&quot;$&quot;#,##0.00"/>
    <numFmt numFmtId="176" formatCode="0.000000000000000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&quot;$&quot;#,##0.0"/>
    <numFmt numFmtId="183" formatCode="&quot;$&quot;#,##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9" fillId="0" borderId="0" xfId="0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0" borderId="11" xfId="0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3" fontId="49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Fill="1" applyAlignment="1">
      <alignment/>
    </xf>
    <xf numFmtId="1" fontId="6" fillId="34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4" fontId="6" fillId="0" borderId="0" xfId="0" applyNumberFormat="1" applyFont="1" applyAlignment="1">
      <alignment/>
    </xf>
    <xf numFmtId="3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0" fontId="6" fillId="0" borderId="12" xfId="0" applyFont="1" applyBorder="1" applyAlignment="1">
      <alignment horizontal="center" wrapText="1"/>
    </xf>
    <xf numFmtId="3" fontId="6" fillId="33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3" fontId="6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1" fontId="6" fillId="0" borderId="0" xfId="0" applyNumberFormat="1" applyFont="1" applyFill="1" applyAlignment="1">
      <alignment/>
    </xf>
    <xf numFmtId="4" fontId="6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5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" fontId="0" fillId="35" borderId="16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1" fontId="0" fillId="35" borderId="19" xfId="0" applyNumberFormat="1" applyFont="1" applyFill="1" applyBorder="1" applyAlignment="1">
      <alignment/>
    </xf>
    <xf numFmtId="1" fontId="0" fillId="35" borderId="2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 quotePrefix="1">
      <alignment/>
    </xf>
    <xf numFmtId="2" fontId="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11" xfId="0" applyFont="1" applyBorder="1" applyAlignment="1" quotePrefix="1">
      <alignment horizontal="right"/>
    </xf>
    <xf numFmtId="2" fontId="0" fillId="0" borderId="0" xfId="0" applyNumberFormat="1" applyFont="1" applyAlignment="1">
      <alignment horizontal="center"/>
    </xf>
    <xf numFmtId="175" fontId="0" fillId="0" borderId="0" xfId="44" applyNumberFormat="1" applyFont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5" fontId="0" fillId="0" borderId="0" xfId="44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5" fontId="0" fillId="0" borderId="11" xfId="44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21" xfId="0" applyFont="1" applyBorder="1" applyAlignment="1">
      <alignment/>
    </xf>
    <xf numFmtId="0" fontId="54" fillId="0" borderId="0" xfId="0" applyFont="1" applyAlignment="1">
      <alignment/>
    </xf>
    <xf numFmtId="0" fontId="54" fillId="0" borderId="21" xfId="0" applyFont="1" applyBorder="1" applyAlignment="1">
      <alignment/>
    </xf>
    <xf numFmtId="0" fontId="51" fillId="37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9" borderId="2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5" fillId="0" borderId="0" xfId="53" applyFont="1" applyAlignment="1" applyProtection="1">
      <alignment/>
      <protection/>
    </xf>
    <xf numFmtId="0" fontId="54" fillId="0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selection activeCell="W1" sqref="W1"/>
    </sheetView>
  </sheetViews>
  <sheetFormatPr defaultColWidth="4.28125" defaultRowHeight="12.75"/>
  <cols>
    <col min="1" max="22" width="4.28125" style="193" customWidth="1"/>
    <col min="23" max="23" width="4.28125" style="194" customWidth="1"/>
    <col min="24" max="45" width="4.28125" style="193" customWidth="1"/>
  </cols>
  <sheetData>
    <row r="1" ht="12.75">
      <c r="A1" s="193" t="s">
        <v>335</v>
      </c>
    </row>
    <row r="2" ht="12.75">
      <c r="B2" s="193" t="s">
        <v>372</v>
      </c>
    </row>
    <row r="4" spans="1:24" ht="12.75">
      <c r="A4" s="195" t="s">
        <v>359</v>
      </c>
      <c r="W4" s="196" t="s">
        <v>336</v>
      </c>
      <c r="X4" s="199"/>
    </row>
    <row r="5" spans="1:24" ht="12.75">
      <c r="A5" s="197"/>
      <c r="B5" s="193" t="s">
        <v>347</v>
      </c>
      <c r="W5" s="200"/>
      <c r="X5" s="199" t="s">
        <v>337</v>
      </c>
    </row>
    <row r="6" spans="1:24" ht="12.75">
      <c r="A6" s="198"/>
      <c r="C6" s="193" t="s">
        <v>348</v>
      </c>
      <c r="X6" s="199" t="s">
        <v>338</v>
      </c>
    </row>
    <row r="7" spans="1:24" ht="12.75">
      <c r="A7" s="197"/>
      <c r="B7" s="193" t="s">
        <v>346</v>
      </c>
      <c r="X7" s="199" t="s">
        <v>343</v>
      </c>
    </row>
    <row r="8" spans="1:3" ht="12.75">
      <c r="A8" s="198"/>
      <c r="C8" s="193" t="s">
        <v>349</v>
      </c>
    </row>
    <row r="9" spans="1:24" ht="12.75">
      <c r="A9" s="198"/>
      <c r="C9" s="193" t="s">
        <v>350</v>
      </c>
      <c r="W9" s="202"/>
      <c r="X9" s="203" t="s">
        <v>344</v>
      </c>
    </row>
    <row r="10" spans="1:24" ht="12.75">
      <c r="A10" s="197"/>
      <c r="B10" s="193" t="s">
        <v>351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X10" s="203" t="s">
        <v>339</v>
      </c>
    </row>
    <row r="11" spans="1:24" ht="12.75">
      <c r="A11" s="198"/>
      <c r="C11" s="193" t="s">
        <v>352</v>
      </c>
      <c r="X11" s="203" t="s">
        <v>345</v>
      </c>
    </row>
    <row r="12" spans="1:2" ht="12.75">
      <c r="A12" s="197"/>
      <c r="B12" s="193" t="s">
        <v>353</v>
      </c>
    </row>
    <row r="13" spans="1:4" ht="12.75">
      <c r="A13" s="198"/>
      <c r="C13" s="193" t="s">
        <v>354</v>
      </c>
      <c r="D13" s="198"/>
    </row>
    <row r="14" spans="1:4" ht="12.75">
      <c r="A14" s="197"/>
      <c r="B14" s="193" t="s">
        <v>355</v>
      </c>
      <c r="C14" s="198"/>
      <c r="D14" s="198"/>
    </row>
    <row r="15" spans="1:4" ht="12.75">
      <c r="A15" s="198"/>
      <c r="C15" s="198" t="s">
        <v>356</v>
      </c>
      <c r="D15" s="198"/>
    </row>
    <row r="16" spans="1:2" ht="12.75">
      <c r="A16" s="197"/>
      <c r="B16" s="193" t="s">
        <v>357</v>
      </c>
    </row>
    <row r="17" spans="1:3" ht="12.75">
      <c r="A17" s="198"/>
      <c r="C17" s="193" t="s">
        <v>358</v>
      </c>
    </row>
    <row r="18" spans="1:4" ht="12.75">
      <c r="A18" s="198"/>
      <c r="C18" s="198"/>
      <c r="D18" s="198"/>
    </row>
    <row r="19" spans="1:4" ht="12.75">
      <c r="A19" s="205" t="s">
        <v>360</v>
      </c>
      <c r="D19" s="198"/>
    </row>
    <row r="20" spans="1:24" ht="12.75">
      <c r="A20" s="201"/>
      <c r="B20" s="193" t="s">
        <v>366</v>
      </c>
      <c r="X20" s="203"/>
    </row>
    <row r="21" spans="1:3" ht="12.75">
      <c r="A21" s="198"/>
      <c r="C21" s="193" t="s">
        <v>363</v>
      </c>
    </row>
    <row r="22" ht="12.75">
      <c r="C22" s="193" t="s">
        <v>380</v>
      </c>
    </row>
    <row r="23" ht="12.75">
      <c r="C23" s="193" t="s">
        <v>367</v>
      </c>
    </row>
    <row r="24" ht="12.75">
      <c r="C24" s="193" t="s">
        <v>368</v>
      </c>
    </row>
    <row r="25" ht="12.75">
      <c r="C25" s="193" t="s">
        <v>364</v>
      </c>
    </row>
    <row r="26" ht="12.75">
      <c r="D26" s="193" t="s">
        <v>365</v>
      </c>
    </row>
    <row r="27" ht="12.75">
      <c r="C27" s="193" t="s">
        <v>340</v>
      </c>
    </row>
    <row r="28" ht="12.75">
      <c r="D28" s="193" t="s">
        <v>341</v>
      </c>
    </row>
    <row r="29" spans="1:4" ht="12.75">
      <c r="A29" s="198"/>
      <c r="D29" s="204" t="s">
        <v>342</v>
      </c>
    </row>
    <row r="30" spans="1:2" ht="12.75">
      <c r="A30" s="201"/>
      <c r="B30" s="193" t="s">
        <v>374</v>
      </c>
    </row>
    <row r="31" spans="1:3" ht="12.75">
      <c r="A31" s="198"/>
      <c r="C31" s="193" t="s">
        <v>361</v>
      </c>
    </row>
    <row r="32" spans="1:3" ht="12.75">
      <c r="A32" s="198"/>
      <c r="C32" s="193" t="s">
        <v>362</v>
      </c>
    </row>
    <row r="33" spans="1:2" ht="12.75">
      <c r="A33" s="201"/>
      <c r="B33" s="193" t="s">
        <v>369</v>
      </c>
    </row>
    <row r="34" ht="12.75">
      <c r="C34" s="193" t="s">
        <v>370</v>
      </c>
    </row>
    <row r="35" spans="1:3" ht="12.75">
      <c r="A35" s="195"/>
      <c r="C35" s="193" t="s">
        <v>371</v>
      </c>
    </row>
    <row r="36" spans="1:2" ht="12.75">
      <c r="A36" s="201"/>
      <c r="B36" s="193" t="s">
        <v>373</v>
      </c>
    </row>
    <row r="37" ht="12.75">
      <c r="C37" s="193" t="s">
        <v>361</v>
      </c>
    </row>
    <row r="38" ht="12.75">
      <c r="C38" s="193" t="s">
        <v>362</v>
      </c>
    </row>
    <row r="39" spans="1:2" ht="12.75">
      <c r="A39" s="201"/>
      <c r="B39" s="193" t="s">
        <v>375</v>
      </c>
    </row>
    <row r="40" ht="12.75">
      <c r="C40" s="193" t="s">
        <v>376</v>
      </c>
    </row>
    <row r="41" ht="12.75">
      <c r="C41" s="193" t="s">
        <v>371</v>
      </c>
    </row>
    <row r="42" spans="1:2" ht="12.75">
      <c r="A42" s="201"/>
      <c r="B42" s="193" t="s">
        <v>377</v>
      </c>
    </row>
    <row r="43" ht="12.75">
      <c r="C43" s="193" t="s">
        <v>361</v>
      </c>
    </row>
    <row r="44" ht="12.75">
      <c r="C44" s="193" t="s">
        <v>362</v>
      </c>
    </row>
    <row r="45" spans="1:2" ht="12.75">
      <c r="A45" s="201"/>
      <c r="B45" s="193" t="s">
        <v>378</v>
      </c>
    </row>
    <row r="46" ht="12.75">
      <c r="C46" s="193" t="s">
        <v>379</v>
      </c>
    </row>
  </sheetData>
  <sheetProtection/>
  <hyperlinks>
    <hyperlink ref="D29" location="NOTES!C49" display="http://www.addictivetips.com/windows-tips/excel-2010-data-analysis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110"/>
  <sheetViews>
    <sheetView zoomScale="89" zoomScaleNormal="89" zoomScalePageLayoutView="0" workbookViewId="0" topLeftCell="A19">
      <selection activeCell="G19" sqref="G19"/>
    </sheetView>
  </sheetViews>
  <sheetFormatPr defaultColWidth="9.140625" defaultRowHeight="12.75"/>
  <cols>
    <col min="1" max="1" width="3.7109375" style="0" customWidth="1"/>
    <col min="2" max="2" width="20.8515625" style="0" customWidth="1"/>
    <col min="3" max="4" width="8.7109375" style="0" customWidth="1"/>
    <col min="6" max="13" width="9.140625" style="0" customWidth="1"/>
    <col min="24" max="24" width="7.57421875" style="0" bestFit="1" customWidth="1"/>
  </cols>
  <sheetData>
    <row r="1" ht="22.5" customHeight="1">
      <c r="A1" s="99" t="s">
        <v>233</v>
      </c>
    </row>
    <row r="3" spans="5:23" ht="12.75">
      <c r="E3" s="4" t="s">
        <v>81</v>
      </c>
      <c r="O3" s="4" t="s">
        <v>82</v>
      </c>
      <c r="Q3" s="4" t="s">
        <v>84</v>
      </c>
      <c r="R3" s="4"/>
      <c r="S3" s="4"/>
      <c r="T3" s="4"/>
      <c r="U3" s="4"/>
      <c r="V3" s="4"/>
      <c r="W3" s="4"/>
    </row>
    <row r="4" spans="5:23" ht="12.75">
      <c r="E4" s="4" t="s">
        <v>75</v>
      </c>
      <c r="F4" s="4" t="s">
        <v>76</v>
      </c>
      <c r="G4" s="4" t="s">
        <v>77</v>
      </c>
      <c r="H4" s="4" t="s">
        <v>148</v>
      </c>
      <c r="I4" s="4" t="s">
        <v>193</v>
      </c>
      <c r="J4" s="4" t="s">
        <v>194</v>
      </c>
      <c r="K4" s="4" t="s">
        <v>153</v>
      </c>
      <c r="L4" s="4" t="s">
        <v>177</v>
      </c>
      <c r="M4" s="4" t="s">
        <v>178</v>
      </c>
      <c r="N4" s="4" t="s">
        <v>179</v>
      </c>
      <c r="O4" s="4" t="s">
        <v>108</v>
      </c>
      <c r="P4" s="4" t="s">
        <v>83</v>
      </c>
      <c r="Q4" s="4" t="s">
        <v>99</v>
      </c>
      <c r="R4" s="4" t="s">
        <v>85</v>
      </c>
      <c r="S4" s="4" t="s">
        <v>195</v>
      </c>
      <c r="T4" s="4" t="s">
        <v>196</v>
      </c>
      <c r="U4" s="4" t="s">
        <v>151</v>
      </c>
      <c r="V4" s="4" t="s">
        <v>181</v>
      </c>
      <c r="W4" s="4" t="s">
        <v>182</v>
      </c>
    </row>
    <row r="5" ht="12.75">
      <c r="A5" s="4" t="s">
        <v>86</v>
      </c>
    </row>
    <row r="6" spans="2:23" ht="12.75">
      <c r="B6" s="4" t="s">
        <v>87</v>
      </c>
      <c r="C6" s="4"/>
      <c r="D6" s="4"/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</row>
    <row r="7" spans="1:4" ht="12.75">
      <c r="A7" s="4" t="s">
        <v>103</v>
      </c>
      <c r="C7" s="4" t="s">
        <v>0</v>
      </c>
      <c r="D7" s="4" t="s">
        <v>105</v>
      </c>
    </row>
    <row r="8" spans="2:23" ht="12.75">
      <c r="B8" s="4" t="s">
        <v>89</v>
      </c>
      <c r="C8" s="4" t="s">
        <v>1</v>
      </c>
      <c r="D8" s="4">
        <f>assets!E17</f>
        <v>43.2</v>
      </c>
      <c r="E8" s="5">
        <f>'input output matrix'!$I6</f>
        <v>42.75</v>
      </c>
      <c r="F8" s="5">
        <f>'input output matrix'!$I7</f>
        <v>54</v>
      </c>
      <c r="G8" s="5">
        <f>'input output matrix'!$I8</f>
        <v>31</v>
      </c>
      <c r="H8" s="5">
        <f>'input output matrix'!$I9</f>
        <v>35</v>
      </c>
      <c r="I8" s="5">
        <f>'input output matrix'!$I10</f>
        <v>17</v>
      </c>
      <c r="J8" s="5">
        <f>'input output matrix'!$I11</f>
        <v>15</v>
      </c>
      <c r="K8" s="5">
        <f>'input output matrix'!$I12</f>
        <v>35</v>
      </c>
      <c r="L8" s="5">
        <f>'input output matrix'!$I13</f>
        <v>26.25</v>
      </c>
      <c r="M8" s="5">
        <f>'input output matrix'!$I14</f>
        <v>27.75</v>
      </c>
      <c r="N8" s="5">
        <f>'input output matrix'!$I15</f>
        <v>27.75</v>
      </c>
      <c r="O8" s="5">
        <f>'input output matrix'!$I16</f>
        <v>45.5</v>
      </c>
      <c r="P8" s="5">
        <f>'input output matrix'!$I17</f>
        <v>48.5</v>
      </c>
      <c r="Q8" s="5">
        <f>'input output matrix'!$I18</f>
        <v>37.5</v>
      </c>
      <c r="R8" s="5">
        <f>'input output matrix'!$I19</f>
        <v>27</v>
      </c>
      <c r="S8" s="5">
        <f>'input output matrix'!$I20</f>
        <v>9</v>
      </c>
      <c r="T8" s="5">
        <f>'input output matrix'!$I21</f>
        <v>7</v>
      </c>
      <c r="U8" s="5">
        <f>'input output matrix'!$I22</f>
        <v>27</v>
      </c>
      <c r="V8" s="5">
        <f>'input output matrix'!$I23</f>
        <v>20.75</v>
      </c>
      <c r="W8" s="5">
        <f>'input output matrix'!$I24</f>
        <v>20.75</v>
      </c>
    </row>
    <row r="9" spans="2:23" ht="12.75">
      <c r="B9" s="4" t="s">
        <v>90</v>
      </c>
      <c r="C9" s="4" t="s">
        <v>1</v>
      </c>
      <c r="D9" s="4">
        <f>assets!E18</f>
        <v>151.2</v>
      </c>
      <c r="E9" s="5">
        <f>'input output matrix'!$J6</f>
        <v>24.25</v>
      </c>
      <c r="F9" s="5">
        <f>'input output matrix'!$J7</f>
        <v>34</v>
      </c>
      <c r="G9" s="5">
        <f>'input output matrix'!$J8</f>
        <v>25</v>
      </c>
      <c r="H9" s="5">
        <f>'input output matrix'!$J9</f>
        <v>29</v>
      </c>
      <c r="I9" s="5">
        <f>'input output matrix'!$J10</f>
        <v>11</v>
      </c>
      <c r="J9" s="5">
        <f>'input output matrix'!$J11</f>
        <v>9</v>
      </c>
      <c r="K9" s="5">
        <f>'input output matrix'!$J12</f>
        <v>29</v>
      </c>
      <c r="L9" s="5">
        <f>'input output matrix'!$J13</f>
        <v>18.75</v>
      </c>
      <c r="M9" s="5">
        <f>'input output matrix'!$J14</f>
        <v>20.25</v>
      </c>
      <c r="N9" s="5">
        <f>'input output matrix'!$J15</f>
        <v>20.25</v>
      </c>
      <c r="O9" s="5">
        <f>'input output matrix'!$J16</f>
        <v>22.5</v>
      </c>
      <c r="P9" s="5">
        <f>'input output matrix'!$J17</f>
        <v>24.5</v>
      </c>
      <c r="Q9" s="5">
        <f>'input output matrix'!$J18</f>
        <v>31.5</v>
      </c>
      <c r="R9" s="5">
        <f>'input output matrix'!$J19</f>
        <v>25</v>
      </c>
      <c r="S9" s="5">
        <f>'input output matrix'!$J20</f>
        <v>7</v>
      </c>
      <c r="T9" s="5">
        <f>'input output matrix'!$J21</f>
        <v>5</v>
      </c>
      <c r="U9" s="5">
        <f>'input output matrix'!$J22</f>
        <v>25</v>
      </c>
      <c r="V9" s="5">
        <f>'input output matrix'!$J23</f>
        <v>25.25</v>
      </c>
      <c r="W9" s="5">
        <f>'input output matrix'!$J24</f>
        <v>25.25</v>
      </c>
    </row>
    <row r="10" spans="2:23" ht="12.75">
      <c r="B10" s="4" t="s">
        <v>91</v>
      </c>
      <c r="C10" s="4" t="s">
        <v>1</v>
      </c>
      <c r="D10" s="4">
        <f>assets!E19</f>
        <v>172.8</v>
      </c>
      <c r="E10" s="5">
        <f>'input output matrix'!$K6</f>
        <v>21</v>
      </c>
      <c r="F10" s="5">
        <f>'input output matrix'!$K7</f>
        <v>25</v>
      </c>
      <c r="G10" s="5">
        <f>'input output matrix'!$K8</f>
        <v>37</v>
      </c>
      <c r="H10" s="5">
        <f>'input output matrix'!$K9</f>
        <v>50</v>
      </c>
      <c r="I10" s="5">
        <f>'input output matrix'!$K10</f>
        <v>50</v>
      </c>
      <c r="J10" s="5">
        <f>'input output matrix'!$K11</f>
        <v>50</v>
      </c>
      <c r="K10" s="5">
        <f>'input output matrix'!$K12</f>
        <v>50</v>
      </c>
      <c r="L10" s="5">
        <f>'input output matrix'!$K13</f>
        <v>16</v>
      </c>
      <c r="M10" s="5">
        <f>'input output matrix'!$K14</f>
        <v>25</v>
      </c>
      <c r="N10" s="5">
        <f>'input output matrix'!$K15</f>
        <v>27</v>
      </c>
      <c r="O10" s="5">
        <f>'input output matrix'!$K16</f>
        <v>32</v>
      </c>
      <c r="P10" s="5">
        <f>'input output matrix'!$K17</f>
        <v>46</v>
      </c>
      <c r="Q10" s="5">
        <f>'input output matrix'!$K18</f>
        <v>40</v>
      </c>
      <c r="R10" s="5">
        <f>'input output matrix'!$K19</f>
        <v>65.7</v>
      </c>
      <c r="S10" s="5">
        <f>'input output matrix'!$K20</f>
        <v>65.7</v>
      </c>
      <c r="T10" s="5">
        <f>'input output matrix'!$K21</f>
        <v>65.7</v>
      </c>
      <c r="U10" s="5">
        <f>'input output matrix'!$K22</f>
        <v>65.7</v>
      </c>
      <c r="V10" s="5">
        <f>'input output matrix'!$K23</f>
        <v>40</v>
      </c>
      <c r="W10" s="5">
        <f>'input output matrix'!$K24</f>
        <v>45.18518518518518</v>
      </c>
    </row>
    <row r="11" spans="2:23" ht="12.75">
      <c r="B11" s="4" t="s">
        <v>92</v>
      </c>
      <c r="C11" s="4" t="s">
        <v>1</v>
      </c>
      <c r="D11" s="4">
        <f>assets!E20</f>
        <v>151.2</v>
      </c>
      <c r="E11" s="5">
        <f>'input output matrix'!$L6</f>
        <v>11</v>
      </c>
      <c r="F11" s="5">
        <f>'input output matrix'!$L7</f>
        <v>15</v>
      </c>
      <c r="G11" s="5">
        <f>'input output matrix'!$L8</f>
        <v>34</v>
      </c>
      <c r="H11" s="5">
        <f>'input output matrix'!$L9</f>
        <v>34</v>
      </c>
      <c r="I11" s="5">
        <f>'input output matrix'!$L10</f>
        <v>34</v>
      </c>
      <c r="J11" s="5">
        <f>'input output matrix'!$L11</f>
        <v>34</v>
      </c>
      <c r="K11" s="5">
        <f>'input output matrix'!$L12</f>
        <v>3</v>
      </c>
      <c r="L11" s="5">
        <f>'input output matrix'!$L13</f>
        <v>6</v>
      </c>
      <c r="M11" s="5">
        <f>'input output matrix'!$L14</f>
        <v>15</v>
      </c>
      <c r="N11" s="5">
        <f>'input output matrix'!$L15</f>
        <v>16</v>
      </c>
      <c r="O11" s="5">
        <f>'input output matrix'!$L16</f>
        <v>48</v>
      </c>
      <c r="P11" s="5">
        <f>'input output matrix'!$L17</f>
        <v>68</v>
      </c>
      <c r="Q11" s="5">
        <f>'input output matrix'!$L18</f>
        <v>3</v>
      </c>
      <c r="R11" s="5">
        <f>'input output matrix'!$L19</f>
        <v>34</v>
      </c>
      <c r="S11" s="5">
        <f>'input output matrix'!$L20</f>
        <v>34</v>
      </c>
      <c r="T11" s="5">
        <f>'input output matrix'!$L21</f>
        <v>34</v>
      </c>
      <c r="U11" s="5">
        <f>'input output matrix'!$L22</f>
        <v>3</v>
      </c>
      <c r="V11" s="5">
        <f>'input output matrix'!$L23</f>
        <v>3.2</v>
      </c>
      <c r="W11" s="5">
        <f>'input output matrix'!$L24</f>
        <v>3.2</v>
      </c>
    </row>
    <row r="12" spans="2:23" ht="12.75">
      <c r="B12" s="4" t="s">
        <v>154</v>
      </c>
      <c r="C12" s="4"/>
      <c r="D12" s="7">
        <f>SUM(D8:D11)-assets!E40</f>
        <v>0</v>
      </c>
      <c r="E12" s="5">
        <f>SUM(E8:E11)-'input output matrix'!$M6</f>
        <v>0</v>
      </c>
      <c r="F12" s="5">
        <f>SUM(F8:F11)-'input output matrix'!$M7</f>
        <v>0</v>
      </c>
      <c r="G12" s="5">
        <f>SUM(G8:G11)-'input output matrix'!$M8</f>
        <v>0</v>
      </c>
      <c r="H12" s="5">
        <f>SUM(H8:H11)-'input output matrix'!$M9</f>
        <v>0</v>
      </c>
      <c r="I12" s="5">
        <f>SUM(I8:I11)-'input output matrix'!$M10</f>
        <v>0</v>
      </c>
      <c r="J12" s="5">
        <f>SUM(J8:J11)-'input output matrix'!$M11</f>
        <v>0</v>
      </c>
      <c r="K12" s="5">
        <f>SUM(K8:K11)-'input output matrix'!$M12</f>
        <v>0</v>
      </c>
      <c r="L12" s="5">
        <f>SUM(L8:L11)-'input output matrix'!$M13</f>
        <v>0</v>
      </c>
      <c r="M12" s="5">
        <f>SUM(M8:M11)-'input output matrix'!$M14</f>
        <v>0</v>
      </c>
      <c r="N12" s="5">
        <f>SUM(N8:N11)-'input output matrix'!$M15</f>
        <v>0</v>
      </c>
      <c r="O12" s="5">
        <f>SUM(O8:O11)-'input output matrix'!$M16</f>
        <v>0</v>
      </c>
      <c r="P12" s="5">
        <f>SUM(P8:P11)-'input output matrix'!$M17</f>
        <v>0</v>
      </c>
      <c r="Q12" s="5">
        <f>SUM(Q8:Q11)-'input output matrix'!$M18</f>
        <v>0</v>
      </c>
      <c r="R12" s="5">
        <f>SUM(R8:R11)-'input output matrix'!$M19</f>
        <v>0</v>
      </c>
      <c r="S12" s="5">
        <f>SUM(S8:S11)-'input output matrix'!$M20</f>
        <v>0</v>
      </c>
      <c r="T12" s="5">
        <f>SUM(T8:T11)-'input output matrix'!$M21</f>
        <v>0</v>
      </c>
      <c r="U12" s="5">
        <f>SUM(U8:U11)-'input output matrix'!$M22</f>
        <v>0</v>
      </c>
      <c r="V12" s="5">
        <f>SUM(V8:V11)-'input output matrix'!$M23</f>
        <v>0</v>
      </c>
      <c r="W12" s="5">
        <f>SUM(W8:W11)-'input output matrix'!$M24</f>
        <v>0</v>
      </c>
    </row>
    <row r="13" spans="2:23" ht="12.75">
      <c r="B13" s="4" t="s">
        <v>274</v>
      </c>
      <c r="C13" s="4"/>
      <c r="D13" s="4"/>
      <c r="E13" s="5">
        <f>'returns to labor'!$U35</f>
        <v>0</v>
      </c>
      <c r="F13" s="5">
        <f>'returns to labor'!$U36</f>
        <v>256.8670212765958</v>
      </c>
      <c r="G13" s="5">
        <f>'returns to labor'!$U37</f>
        <v>0</v>
      </c>
      <c r="H13" s="5">
        <f>'returns to labor'!$U38</f>
        <v>256.8670212765958</v>
      </c>
      <c r="I13" s="5">
        <f>'returns to labor'!$U39</f>
        <v>293.281914893617</v>
      </c>
      <c r="J13" s="5">
        <f>'returns to labor'!$U40</f>
        <v>329.781914893617</v>
      </c>
      <c r="K13" s="5">
        <f>'returns to labor'!$U41</f>
        <v>283.46276595744683</v>
      </c>
      <c r="L13" s="5">
        <f>'returns to labor'!$U42</f>
        <v>63.82978723404255</v>
      </c>
      <c r="M13" s="5">
        <f>'returns to labor'!$U43</f>
        <v>320.69680851063833</v>
      </c>
      <c r="N13" s="5">
        <f>'returns to labor'!$U44</f>
        <v>256.8670212765958</v>
      </c>
      <c r="O13" s="5">
        <f>'returns to labor'!$U45</f>
        <v>0</v>
      </c>
      <c r="P13" s="5">
        <f>'returns to labor'!$U46</f>
        <v>85.1063829787234</v>
      </c>
      <c r="Q13" s="5">
        <f>'returns to labor'!$U47</f>
        <v>0</v>
      </c>
      <c r="R13" s="5">
        <f>'returns to labor'!$U48</f>
        <v>0</v>
      </c>
      <c r="S13" s="5">
        <f>'returns to labor'!$U49</f>
        <v>36.41489361702128</v>
      </c>
      <c r="T13" s="5">
        <f>'returns to labor'!$U50</f>
        <v>59.00000000000001</v>
      </c>
      <c r="U13" s="5">
        <f>'returns to labor'!$U51</f>
        <v>26.595744680851062</v>
      </c>
      <c r="V13" s="5">
        <f>'returns to labor'!$U52</f>
        <v>63.82978723404255</v>
      </c>
      <c r="W13" s="5">
        <f>'returns to labor'!$U53</f>
        <v>0</v>
      </c>
    </row>
    <row r="14" spans="2:31" ht="12.75">
      <c r="B14" s="4" t="s">
        <v>93</v>
      </c>
      <c r="C14" s="4"/>
      <c r="D14" s="4"/>
      <c r="Z14" s="4" t="s">
        <v>115</v>
      </c>
      <c r="AA14" s="4" t="s">
        <v>116</v>
      </c>
      <c r="AB14" s="4" t="s">
        <v>117</v>
      </c>
      <c r="AD14" s="4" t="s">
        <v>122</v>
      </c>
      <c r="AE14" s="4" t="s">
        <v>121</v>
      </c>
    </row>
    <row r="15" spans="2:31" ht="12.75">
      <c r="B15" s="4" t="s">
        <v>94</v>
      </c>
      <c r="C15" s="4" t="s">
        <v>120</v>
      </c>
      <c r="D15" s="4">
        <f>AE15</f>
        <v>625</v>
      </c>
      <c r="Z15">
        <v>351</v>
      </c>
      <c r="AA15">
        <v>365</v>
      </c>
      <c r="AB15">
        <f>Z15*AA15/1000</f>
        <v>128.115</v>
      </c>
      <c r="AC15">
        <v>125</v>
      </c>
      <c r="AD15">
        <v>5</v>
      </c>
      <c r="AE15">
        <f>AC15*AD15</f>
        <v>625</v>
      </c>
    </row>
    <row r="16" spans="2:31" ht="12.75">
      <c r="B16" s="4" t="s">
        <v>95</v>
      </c>
      <c r="C16" s="4" t="s">
        <v>120</v>
      </c>
      <c r="D16" s="4">
        <f>AE16</f>
        <v>50</v>
      </c>
      <c r="AC16">
        <v>10</v>
      </c>
      <c r="AD16">
        <f>AD15</f>
        <v>5</v>
      </c>
      <c r="AE16">
        <f>AC16*AD16</f>
        <v>50</v>
      </c>
    </row>
    <row r="17" spans="2:23" ht="12.75">
      <c r="B17" s="4" t="s">
        <v>118</v>
      </c>
      <c r="C17" s="4"/>
      <c r="D17" s="4"/>
      <c r="E17" s="5">
        <f>'input output matrix'!$G6</f>
        <v>900</v>
      </c>
      <c r="F17" s="5">
        <f>'input output matrix'!$G7</f>
        <v>2200</v>
      </c>
      <c r="G17" s="5">
        <f>'input output matrix'!$G8</f>
        <v>1300</v>
      </c>
      <c r="H17" s="5">
        <f>'input output matrix'!$G9</f>
        <v>3000</v>
      </c>
      <c r="I17" s="5">
        <f>'input output matrix'!$G10</f>
        <v>3000</v>
      </c>
      <c r="J17" s="5">
        <f>'input output matrix'!$G11</f>
        <v>3000</v>
      </c>
      <c r="K17" s="5">
        <f>'input output matrix'!$G12</f>
        <v>3000</v>
      </c>
      <c r="L17" s="5">
        <f>'input output matrix'!$G13</f>
        <v>500</v>
      </c>
      <c r="M17" s="5">
        <f>'input output matrix'!$G14</f>
        <v>1800</v>
      </c>
      <c r="N17" s="5">
        <f>'input output matrix'!$G15</f>
        <v>2400</v>
      </c>
      <c r="O17" s="5">
        <f>'input output matrix'!$G16</f>
        <v>340</v>
      </c>
      <c r="P17" s="5">
        <f>'input output matrix'!$G17</f>
        <v>565</v>
      </c>
      <c r="Q17" s="5">
        <f>'input output matrix'!$G18</f>
        <v>800</v>
      </c>
      <c r="R17" s="5">
        <f>'input output matrix'!$G19</f>
        <v>1150</v>
      </c>
      <c r="S17" s="5">
        <f>'input output matrix'!$G20</f>
        <v>1150</v>
      </c>
      <c r="T17" s="5">
        <f>'input output matrix'!$G21</f>
        <v>1150</v>
      </c>
      <c r="U17" s="5">
        <f>'input output matrix'!$G22</f>
        <v>1150</v>
      </c>
      <c r="V17" s="5">
        <f>'input output matrix'!$G23</f>
        <v>800</v>
      </c>
      <c r="W17" s="5">
        <f>'input output matrix'!$G24</f>
        <v>950</v>
      </c>
    </row>
    <row r="18" spans="2:23" ht="12.75">
      <c r="B18" s="4" t="s">
        <v>269</v>
      </c>
      <c r="C18" s="4"/>
      <c r="D18" s="4"/>
      <c r="E18" s="7">
        <f>'returns to labor'!$J35</f>
        <v>138.63829787234044</v>
      </c>
      <c r="F18" s="7">
        <f>'returns to labor'!$J36</f>
        <v>82.02659574468082</v>
      </c>
      <c r="G18" s="7">
        <f>'returns to labor'!$J37</f>
        <v>200.25531914893617</v>
      </c>
      <c r="H18" s="7">
        <f>'returns to labor'!$J38</f>
        <v>205.26063829787233</v>
      </c>
      <c r="I18" s="7">
        <f>'returns to labor'!$J39</f>
        <v>168.84574468085106</v>
      </c>
      <c r="J18" s="7">
        <f>'returns to labor'!$J40</f>
        <v>132.34574468085108</v>
      </c>
      <c r="K18" s="7">
        <f>'returns to labor'!$J41</f>
        <v>178.66489361702125</v>
      </c>
      <c r="L18" s="7">
        <f>'returns to labor'!$J42</f>
        <v>13.191489361702127</v>
      </c>
      <c r="M18" s="7">
        <f>'returns to labor'!$J43</f>
        <v>-43.42021276595746</v>
      </c>
      <c r="N18" s="7">
        <f>'returns to labor'!$J44</f>
        <v>112.83510638297868</v>
      </c>
      <c r="O18" s="7">
        <f>'returns to labor'!$J45</f>
        <v>220.72510638297877</v>
      </c>
      <c r="P18" s="7">
        <f>'returns to labor'!$J46</f>
        <v>281.68680851063834</v>
      </c>
      <c r="Q18" s="7">
        <f>'returns to labor'!$J47</f>
        <v>245.74468085106383</v>
      </c>
      <c r="R18" s="7">
        <f>'returns to labor'!$J48</f>
        <v>364.8936170212766</v>
      </c>
      <c r="S18" s="7">
        <f>'returns to labor'!$J49</f>
        <v>328.47872340425533</v>
      </c>
      <c r="T18" s="7">
        <f>'returns to labor'!$J50</f>
        <v>305.8936170212766</v>
      </c>
      <c r="U18" s="7">
        <f>'returns to labor'!$J51</f>
        <v>338.2978723404255</v>
      </c>
      <c r="V18" s="7">
        <f>'returns to labor'!$J52</f>
        <v>181.91489361702128</v>
      </c>
      <c r="W18" s="7">
        <f>'returns to labor'!$J53</f>
        <v>296.8085106382979</v>
      </c>
    </row>
    <row r="19" spans="2:23" ht="12.75">
      <c r="B19" s="4" t="s">
        <v>270</v>
      </c>
      <c r="C19" s="4"/>
      <c r="D19" s="4"/>
      <c r="E19" s="32">
        <f>E18/SUM(E8:E11)</f>
        <v>1.400386847195358</v>
      </c>
      <c r="F19" s="32">
        <f aca="true" t="shared" si="0" ref="F19:W19">F18/SUM(F8:F11)</f>
        <v>0.6408327792553189</v>
      </c>
      <c r="G19" s="32">
        <f t="shared" si="0"/>
        <v>1.5768135366057965</v>
      </c>
      <c r="H19" s="32">
        <f t="shared" si="0"/>
        <v>1.3868962047153537</v>
      </c>
      <c r="I19" s="32">
        <f t="shared" si="0"/>
        <v>1.507551291793313</v>
      </c>
      <c r="J19" s="32">
        <f t="shared" si="0"/>
        <v>1.2254235618597322</v>
      </c>
      <c r="K19" s="32">
        <f t="shared" si="0"/>
        <v>1.5270503727950535</v>
      </c>
      <c r="L19" s="32">
        <f t="shared" si="0"/>
        <v>0.19688790092092726</v>
      </c>
      <c r="M19" s="32">
        <f t="shared" si="0"/>
        <v>-0.49341150870406203</v>
      </c>
      <c r="N19" s="32">
        <f t="shared" si="0"/>
        <v>1.2399462239887766</v>
      </c>
      <c r="O19" s="32">
        <f t="shared" si="0"/>
        <v>1.4913858539390457</v>
      </c>
      <c r="P19" s="32">
        <f t="shared" si="0"/>
        <v>1.5063465695756062</v>
      </c>
      <c r="Q19" s="32">
        <f t="shared" si="0"/>
        <v>2.1941489361702127</v>
      </c>
      <c r="R19" s="32">
        <f t="shared" si="0"/>
        <v>2.4053633290789493</v>
      </c>
      <c r="S19" s="32">
        <f t="shared" si="0"/>
        <v>2.839055517755016</v>
      </c>
      <c r="T19" s="32">
        <f t="shared" si="0"/>
        <v>2.738528352921008</v>
      </c>
      <c r="U19" s="32">
        <f t="shared" si="0"/>
        <v>2.802799273740062</v>
      </c>
      <c r="V19" s="32">
        <f t="shared" si="0"/>
        <v>2.039404636962122</v>
      </c>
      <c r="W19" s="32">
        <f t="shared" si="0"/>
        <v>3.144651462578105</v>
      </c>
    </row>
    <row r="20" spans="2:23" ht="12.75">
      <c r="B20" s="4" t="s">
        <v>271</v>
      </c>
      <c r="C20" s="4"/>
      <c r="D20" s="4"/>
      <c r="E20" s="32">
        <f>E18/E8</f>
        <v>3.2430011198208293</v>
      </c>
      <c r="F20" s="32">
        <f aca="true" t="shared" si="1" ref="F20:W20">F18/F8</f>
        <v>1.519011032308904</v>
      </c>
      <c r="G20" s="32">
        <f t="shared" si="1"/>
        <v>6.459849004804393</v>
      </c>
      <c r="H20" s="32">
        <f t="shared" si="1"/>
        <v>5.8645896656534955</v>
      </c>
      <c r="I20" s="32">
        <f t="shared" si="1"/>
        <v>9.932102628285357</v>
      </c>
      <c r="J20" s="32">
        <f t="shared" si="1"/>
        <v>8.823049645390073</v>
      </c>
      <c r="K20" s="32">
        <f t="shared" si="1"/>
        <v>5.1047112462006075</v>
      </c>
      <c r="L20" s="32">
        <f t="shared" si="1"/>
        <v>0.502532928064843</v>
      </c>
      <c r="M20" s="32">
        <f t="shared" si="1"/>
        <v>-1.5646923519263949</v>
      </c>
      <c r="N20" s="32">
        <f t="shared" si="1"/>
        <v>4.06612995974698</v>
      </c>
      <c r="O20" s="32">
        <f t="shared" si="1"/>
        <v>4.851101239186346</v>
      </c>
      <c r="P20" s="32">
        <f t="shared" si="1"/>
        <v>5.807975433209038</v>
      </c>
      <c r="Q20" s="32">
        <f t="shared" si="1"/>
        <v>6.553191489361702</v>
      </c>
      <c r="R20" s="32">
        <f t="shared" si="1"/>
        <v>13.51457840819543</v>
      </c>
      <c r="S20" s="32">
        <f t="shared" si="1"/>
        <v>36.49763593380615</v>
      </c>
      <c r="T20" s="32">
        <f t="shared" si="1"/>
        <v>43.69908814589666</v>
      </c>
      <c r="U20" s="32">
        <f t="shared" si="1"/>
        <v>12.529550827423167</v>
      </c>
      <c r="V20" s="32">
        <f t="shared" si="1"/>
        <v>8.766982824916688</v>
      </c>
      <c r="W20" s="32">
        <f t="shared" si="1"/>
        <v>14.304024609074597</v>
      </c>
    </row>
    <row r="21" spans="2:23" ht="12.75">
      <c r="B21" s="4" t="s">
        <v>272</v>
      </c>
      <c r="C21" s="4"/>
      <c r="D21" s="4"/>
      <c r="E21" s="32">
        <f>prices!$D28</f>
        <v>0.15404255319148935</v>
      </c>
      <c r="F21" s="32">
        <f>prices!$D28</f>
        <v>0.15404255319148935</v>
      </c>
      <c r="G21" s="32">
        <f>prices!$D28</f>
        <v>0.15404255319148935</v>
      </c>
      <c r="H21" s="32">
        <f>prices!$D28</f>
        <v>0.15404255319148935</v>
      </c>
      <c r="I21" s="32">
        <f>prices!$D28</f>
        <v>0.15404255319148935</v>
      </c>
      <c r="J21" s="32">
        <f>prices!$D28</f>
        <v>0.15404255319148935</v>
      </c>
      <c r="K21" s="32">
        <f>prices!$D28</f>
        <v>0.15404255319148935</v>
      </c>
      <c r="L21" s="32">
        <f>prices!$D28</f>
        <v>0.15404255319148935</v>
      </c>
      <c r="M21" s="32">
        <f>prices!$D28</f>
        <v>0.15404255319148935</v>
      </c>
      <c r="N21" s="32">
        <f>prices!$D28</f>
        <v>0.15404255319148935</v>
      </c>
      <c r="O21" s="32">
        <f>prices!$D29</f>
        <v>0.6491914893617022</v>
      </c>
      <c r="P21" s="32">
        <f>prices!$D29</f>
        <v>0.6491914893617022</v>
      </c>
      <c r="Q21" s="32">
        <f>prices!$D30</f>
        <v>0.3404255319148936</v>
      </c>
      <c r="R21" s="32">
        <f>prices!$D30</f>
        <v>0.3404255319148936</v>
      </c>
      <c r="S21" s="32">
        <f>prices!$D30</f>
        <v>0.3404255319148936</v>
      </c>
      <c r="T21" s="32">
        <f>prices!$D30</f>
        <v>0.3404255319148936</v>
      </c>
      <c r="U21" s="32">
        <f>prices!$D30</f>
        <v>0.3404255319148936</v>
      </c>
      <c r="V21" s="32">
        <f>prices!$D30</f>
        <v>0.3404255319148936</v>
      </c>
      <c r="W21" s="32">
        <f>prices!$D30</f>
        <v>0.3404255319148936</v>
      </c>
    </row>
    <row r="22" spans="2:23" ht="12.75">
      <c r="B22" s="4" t="s">
        <v>273</v>
      </c>
      <c r="C22" s="4"/>
      <c r="D22" s="4"/>
      <c r="E22" s="32">
        <f aca="true" t="shared" si="2" ref="E22:W22">E18/E17</f>
        <v>0.15404255319148938</v>
      </c>
      <c r="F22" s="32">
        <f t="shared" si="2"/>
        <v>0.03728481624758219</v>
      </c>
      <c r="G22" s="32">
        <f t="shared" si="2"/>
        <v>0.15404255319148935</v>
      </c>
      <c r="H22" s="32">
        <f t="shared" si="2"/>
        <v>0.06842021276595744</v>
      </c>
      <c r="I22" s="32">
        <f t="shared" si="2"/>
        <v>0.056281914893617016</v>
      </c>
      <c r="J22" s="32">
        <f t="shared" si="2"/>
        <v>0.044115248226950364</v>
      </c>
      <c r="K22" s="32">
        <f t="shared" si="2"/>
        <v>0.059554964539007084</v>
      </c>
      <c r="L22" s="32">
        <f t="shared" si="2"/>
        <v>0.026382978723404255</v>
      </c>
      <c r="M22" s="32">
        <f t="shared" si="2"/>
        <v>-0.02412234042553192</v>
      </c>
      <c r="N22" s="32">
        <f t="shared" si="2"/>
        <v>0.04701462765957445</v>
      </c>
      <c r="O22" s="32">
        <f t="shared" si="2"/>
        <v>0.6491914893617022</v>
      </c>
      <c r="P22" s="32">
        <f t="shared" si="2"/>
        <v>0.4985607230276785</v>
      </c>
      <c r="Q22" s="32">
        <f t="shared" si="2"/>
        <v>0.3071808510638298</v>
      </c>
      <c r="R22" s="32">
        <f t="shared" si="2"/>
        <v>0.31729879740980577</v>
      </c>
      <c r="S22" s="32">
        <f t="shared" si="2"/>
        <v>0.2856336725254394</v>
      </c>
      <c r="T22" s="32">
        <f t="shared" si="2"/>
        <v>0.2659944495837188</v>
      </c>
      <c r="U22" s="32">
        <f t="shared" si="2"/>
        <v>0.2941720629047178</v>
      </c>
      <c r="V22" s="32">
        <f t="shared" si="2"/>
        <v>0.22739361702127658</v>
      </c>
      <c r="W22" s="32">
        <f t="shared" si="2"/>
        <v>0.3124300111982083</v>
      </c>
    </row>
    <row r="23" spans="2:2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>
      <c r="A24" s="4" t="s">
        <v>97</v>
      </c>
      <c r="X24" s="4"/>
    </row>
    <row r="25" spans="1:24" ht="12.75">
      <c r="A25" s="4"/>
      <c r="B25" s="4" t="s">
        <v>100</v>
      </c>
      <c r="C25" s="4"/>
      <c r="D25" s="4"/>
      <c r="E25" s="4">
        <f>'max area conventional hoe'!D5</f>
        <v>0.5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>'max area conventional hoe'!D6</f>
        <v>0.1</v>
      </c>
      <c r="P25" s="4">
        <v>0</v>
      </c>
      <c r="Q25" s="4">
        <f>'max area conventional hoe'!D7</f>
        <v>0.4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32">
        <f>SUM(E25:U25)</f>
        <v>1</v>
      </c>
    </row>
    <row r="26" spans="1:24" ht="12.75">
      <c r="A26" s="4"/>
      <c r="B26" s="4" t="s">
        <v>101</v>
      </c>
      <c r="C26" s="4"/>
      <c r="D26" s="4"/>
      <c r="E26" s="7">
        <f aca="true" t="shared" si="3" ref="E26:U26">E18*E25</f>
        <v>69.31914893617022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>I18*I25</f>
        <v>0</v>
      </c>
      <c r="J26" s="7">
        <f>J18*J25</f>
        <v>0</v>
      </c>
      <c r="K26" s="7">
        <f t="shared" si="3"/>
        <v>0</v>
      </c>
      <c r="L26" s="7">
        <f>L18*L25</f>
        <v>0</v>
      </c>
      <c r="M26" s="7">
        <f>M18*M25</f>
        <v>0</v>
      </c>
      <c r="N26" s="7">
        <f>N18*N25</f>
        <v>0</v>
      </c>
      <c r="O26" s="7">
        <f t="shared" si="3"/>
        <v>22.072510638297878</v>
      </c>
      <c r="P26" s="7">
        <f t="shared" si="3"/>
        <v>0</v>
      </c>
      <c r="Q26" s="7">
        <f t="shared" si="3"/>
        <v>98.29787234042554</v>
      </c>
      <c r="R26" s="7">
        <f t="shared" si="3"/>
        <v>0</v>
      </c>
      <c r="S26" s="7">
        <f>S18*S25</f>
        <v>0</v>
      </c>
      <c r="T26" s="7">
        <f>T18*T25</f>
        <v>0</v>
      </c>
      <c r="U26" s="7">
        <f t="shared" si="3"/>
        <v>0</v>
      </c>
      <c r="V26" s="7">
        <f>V18*V25</f>
        <v>0</v>
      </c>
      <c r="W26" s="7">
        <f>W18*W25</f>
        <v>0</v>
      </c>
      <c r="X26" s="7">
        <f>SUM(E26:R26)</f>
        <v>189.68953191489362</v>
      </c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4" t="s">
        <v>88</v>
      </c>
      <c r="E28" s="210" t="s">
        <v>104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</row>
    <row r="29" spans="1:24" ht="12.75">
      <c r="A29" s="4"/>
      <c r="E29" s="4" t="s">
        <v>75</v>
      </c>
      <c r="F29" s="4" t="s">
        <v>76</v>
      </c>
      <c r="G29" s="4" t="s">
        <v>77</v>
      </c>
      <c r="H29" s="4" t="s">
        <v>148</v>
      </c>
      <c r="I29" s="4" t="s">
        <v>193</v>
      </c>
      <c r="J29" s="4" t="s">
        <v>194</v>
      </c>
      <c r="K29" s="4" t="s">
        <v>153</v>
      </c>
      <c r="L29" s="4" t="s">
        <v>177</v>
      </c>
      <c r="M29" s="4" t="s">
        <v>178</v>
      </c>
      <c r="N29" s="4" t="s">
        <v>179</v>
      </c>
      <c r="O29" s="4" t="s">
        <v>108</v>
      </c>
      <c r="P29" s="4" t="s">
        <v>83</v>
      </c>
      <c r="Q29" s="4" t="s">
        <v>99</v>
      </c>
      <c r="R29" s="4" t="s">
        <v>85</v>
      </c>
      <c r="S29" s="4" t="s">
        <v>195</v>
      </c>
      <c r="T29" s="4" t="s">
        <v>196</v>
      </c>
      <c r="U29" s="4" t="s">
        <v>151</v>
      </c>
      <c r="V29" s="4" t="s">
        <v>181</v>
      </c>
      <c r="W29" s="4" t="s">
        <v>182</v>
      </c>
      <c r="X29" s="35" t="s">
        <v>124</v>
      </c>
    </row>
    <row r="30" spans="2:27" ht="12.75">
      <c r="B30" s="4" t="s">
        <v>102</v>
      </c>
      <c r="C30" s="4" t="s">
        <v>1</v>
      </c>
      <c r="D30" s="67">
        <v>5</v>
      </c>
      <c r="E30" s="36">
        <f>E25</f>
        <v>0.5</v>
      </c>
      <c r="F30" s="36">
        <f aca="true" t="shared" si="4" ref="F30:W30">F25</f>
        <v>0</v>
      </c>
      <c r="G30" s="36">
        <f t="shared" si="4"/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  <c r="K30" s="36">
        <f t="shared" si="4"/>
        <v>0</v>
      </c>
      <c r="L30" s="36">
        <f t="shared" si="4"/>
        <v>0</v>
      </c>
      <c r="M30" s="36">
        <f t="shared" si="4"/>
        <v>0</v>
      </c>
      <c r="N30" s="36">
        <f t="shared" si="4"/>
        <v>0</v>
      </c>
      <c r="O30" s="36">
        <f t="shared" si="4"/>
        <v>0.1</v>
      </c>
      <c r="P30" s="36">
        <f t="shared" si="4"/>
        <v>0</v>
      </c>
      <c r="Q30" s="36">
        <f t="shared" si="4"/>
        <v>0.4</v>
      </c>
      <c r="R30" s="36">
        <f t="shared" si="4"/>
        <v>0</v>
      </c>
      <c r="S30" s="36">
        <f t="shared" si="4"/>
        <v>0</v>
      </c>
      <c r="T30" s="36">
        <f t="shared" si="4"/>
        <v>0</v>
      </c>
      <c r="U30" s="36">
        <f t="shared" si="4"/>
        <v>0</v>
      </c>
      <c r="V30" s="36">
        <f t="shared" si="4"/>
        <v>0</v>
      </c>
      <c r="W30" s="36">
        <f t="shared" si="4"/>
        <v>0</v>
      </c>
      <c r="X30" s="66">
        <f>SUM(E30:W30)</f>
        <v>1</v>
      </c>
      <c r="Y30" s="32"/>
      <c r="AA30" s="5"/>
    </row>
    <row r="31" spans="2:25" ht="12.75">
      <c r="B31" s="4" t="s">
        <v>98</v>
      </c>
      <c r="C31" s="4"/>
      <c r="D31" s="4"/>
      <c r="E31" s="64">
        <f>E30*E18</f>
        <v>69.31914893617022</v>
      </c>
      <c r="F31" s="64">
        <f aca="true" t="shared" si="5" ref="F31:W31">F30*F18</f>
        <v>0</v>
      </c>
      <c r="G31" s="64">
        <f t="shared" si="5"/>
        <v>0</v>
      </c>
      <c r="H31" s="64">
        <f t="shared" si="5"/>
        <v>0</v>
      </c>
      <c r="I31" s="64">
        <f t="shared" si="5"/>
        <v>0</v>
      </c>
      <c r="J31" s="64">
        <f t="shared" si="5"/>
        <v>0</v>
      </c>
      <c r="K31" s="64">
        <f t="shared" si="5"/>
        <v>0</v>
      </c>
      <c r="L31" s="64">
        <f t="shared" si="5"/>
        <v>0</v>
      </c>
      <c r="M31" s="64">
        <f t="shared" si="5"/>
        <v>0</v>
      </c>
      <c r="N31" s="64">
        <f t="shared" si="5"/>
        <v>0</v>
      </c>
      <c r="O31" s="64">
        <f t="shared" si="5"/>
        <v>22.072510638297878</v>
      </c>
      <c r="P31" s="64">
        <f t="shared" si="5"/>
        <v>0</v>
      </c>
      <c r="Q31" s="64">
        <f t="shared" si="5"/>
        <v>98.29787234042554</v>
      </c>
      <c r="R31" s="64">
        <f t="shared" si="5"/>
        <v>0</v>
      </c>
      <c r="S31" s="64">
        <f t="shared" si="5"/>
        <v>0</v>
      </c>
      <c r="T31" s="64">
        <f t="shared" si="5"/>
        <v>0</v>
      </c>
      <c r="U31" s="64">
        <f t="shared" si="5"/>
        <v>0</v>
      </c>
      <c r="V31" s="64">
        <f t="shared" si="5"/>
        <v>0</v>
      </c>
      <c r="W31" s="64">
        <f t="shared" si="5"/>
        <v>0</v>
      </c>
      <c r="X31" s="65">
        <f>SUM(E31:W31)</f>
        <v>189.68953191489362</v>
      </c>
      <c r="Y31" s="32"/>
    </row>
    <row r="32" spans="2:24" ht="12.75">
      <c r="B32" s="4" t="s">
        <v>119</v>
      </c>
      <c r="C32" s="4"/>
      <c r="D32" s="4"/>
      <c r="E32" s="64">
        <f>E30*E17</f>
        <v>450</v>
      </c>
      <c r="F32" s="64">
        <f aca="true" t="shared" si="6" ref="F32:W32">F30*F17</f>
        <v>0</v>
      </c>
      <c r="G32" s="64">
        <f t="shared" si="6"/>
        <v>0</v>
      </c>
      <c r="H32" s="64">
        <f t="shared" si="6"/>
        <v>0</v>
      </c>
      <c r="I32" s="64">
        <f t="shared" si="6"/>
        <v>0</v>
      </c>
      <c r="J32" s="64">
        <f t="shared" si="6"/>
        <v>0</v>
      </c>
      <c r="K32" s="64">
        <f t="shared" si="6"/>
        <v>0</v>
      </c>
      <c r="L32" s="64">
        <f t="shared" si="6"/>
        <v>0</v>
      </c>
      <c r="M32" s="64">
        <f t="shared" si="6"/>
        <v>0</v>
      </c>
      <c r="N32" s="64">
        <f t="shared" si="6"/>
        <v>0</v>
      </c>
      <c r="O32" s="64">
        <f t="shared" si="6"/>
        <v>34</v>
      </c>
      <c r="P32" s="64">
        <f t="shared" si="6"/>
        <v>0</v>
      </c>
      <c r="Q32" s="64">
        <f t="shared" si="6"/>
        <v>320</v>
      </c>
      <c r="R32" s="64">
        <f t="shared" si="6"/>
        <v>0</v>
      </c>
      <c r="S32" s="64">
        <f t="shared" si="6"/>
        <v>0</v>
      </c>
      <c r="T32" s="64">
        <f t="shared" si="6"/>
        <v>0</v>
      </c>
      <c r="U32" s="64">
        <f t="shared" si="6"/>
        <v>0</v>
      </c>
      <c r="V32" s="64">
        <f t="shared" si="6"/>
        <v>0</v>
      </c>
      <c r="W32" s="64">
        <f t="shared" si="6"/>
        <v>0</v>
      </c>
      <c r="X32" s="65">
        <f>SUM(E32:W32)</f>
        <v>804</v>
      </c>
    </row>
    <row r="33" spans="2:24" ht="12.75">
      <c r="B33" s="4" t="s">
        <v>162</v>
      </c>
      <c r="C33" s="4"/>
      <c r="D33" s="4"/>
      <c r="E33" s="64">
        <f aca="true" t="shared" si="7" ref="E33:N33">E32-$D37</f>
        <v>-175</v>
      </c>
      <c r="F33" s="64">
        <f t="shared" si="7"/>
        <v>-625</v>
      </c>
      <c r="G33" s="64">
        <f t="shared" si="7"/>
        <v>-625</v>
      </c>
      <c r="H33" s="64">
        <f t="shared" si="7"/>
        <v>-625</v>
      </c>
      <c r="I33" s="64">
        <f t="shared" si="7"/>
        <v>-625</v>
      </c>
      <c r="J33" s="64">
        <f t="shared" si="7"/>
        <v>-625</v>
      </c>
      <c r="K33" s="64">
        <f t="shared" si="7"/>
        <v>-625</v>
      </c>
      <c r="L33" s="64">
        <f t="shared" si="7"/>
        <v>-625</v>
      </c>
      <c r="M33" s="64">
        <f t="shared" si="7"/>
        <v>-625</v>
      </c>
      <c r="N33" s="64">
        <f t="shared" si="7"/>
        <v>-625</v>
      </c>
      <c r="O33" s="64">
        <f>O32-$D38</f>
        <v>-16</v>
      </c>
      <c r="P33" s="64">
        <f>P32-$D38</f>
        <v>-50</v>
      </c>
      <c r="Q33" s="64">
        <f aca="true" t="shared" si="8" ref="Q33:W33">Q32</f>
        <v>320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5"/>
    </row>
    <row r="34" spans="2:24" ht="12.75">
      <c r="B34" s="4" t="s">
        <v>158</v>
      </c>
      <c r="C34" s="4"/>
      <c r="D34" s="4"/>
      <c r="E34" s="64">
        <f>IF(E33&gt;0,E33,0)</f>
        <v>0</v>
      </c>
      <c r="F34" s="64">
        <f aca="true" t="shared" si="9" ref="F34:W34">IF(F33&gt;0,F33,0)</f>
        <v>0</v>
      </c>
      <c r="G34" s="64">
        <f t="shared" si="9"/>
        <v>0</v>
      </c>
      <c r="H34" s="64">
        <f t="shared" si="9"/>
        <v>0</v>
      </c>
      <c r="I34" s="64">
        <f t="shared" si="9"/>
        <v>0</v>
      </c>
      <c r="J34" s="64">
        <f t="shared" si="9"/>
        <v>0</v>
      </c>
      <c r="K34" s="64">
        <f t="shared" si="9"/>
        <v>0</v>
      </c>
      <c r="L34" s="64">
        <f t="shared" si="9"/>
        <v>0</v>
      </c>
      <c r="M34" s="64">
        <f t="shared" si="9"/>
        <v>0</v>
      </c>
      <c r="N34" s="64">
        <f t="shared" si="9"/>
        <v>0</v>
      </c>
      <c r="O34" s="64">
        <f t="shared" si="9"/>
        <v>0</v>
      </c>
      <c r="P34" s="64">
        <f t="shared" si="9"/>
        <v>0</v>
      </c>
      <c r="Q34" s="64">
        <f t="shared" si="9"/>
        <v>320</v>
      </c>
      <c r="R34" s="64">
        <f t="shared" si="9"/>
        <v>0</v>
      </c>
      <c r="S34" s="64">
        <f t="shared" si="9"/>
        <v>0</v>
      </c>
      <c r="T34" s="64">
        <f t="shared" si="9"/>
        <v>0</v>
      </c>
      <c r="U34" s="64">
        <f t="shared" si="9"/>
        <v>0</v>
      </c>
      <c r="V34" s="64">
        <f t="shared" si="9"/>
        <v>0</v>
      </c>
      <c r="W34" s="64">
        <f t="shared" si="9"/>
        <v>0</v>
      </c>
      <c r="X34" s="65"/>
    </row>
    <row r="35" spans="2:24" ht="12.75">
      <c r="B35" s="4" t="s">
        <v>155</v>
      </c>
      <c r="C35" s="4" t="s">
        <v>1</v>
      </c>
      <c r="D35" s="67">
        <v>0</v>
      </c>
      <c r="E35" s="64">
        <f>E13*E30</f>
        <v>0</v>
      </c>
      <c r="F35" s="64">
        <f aca="true" t="shared" si="10" ref="F35:W35">F13*F30</f>
        <v>0</v>
      </c>
      <c r="G35" s="64">
        <f t="shared" si="10"/>
        <v>0</v>
      </c>
      <c r="H35" s="64">
        <f t="shared" si="10"/>
        <v>0</v>
      </c>
      <c r="I35" s="64">
        <f t="shared" si="10"/>
        <v>0</v>
      </c>
      <c r="J35" s="64">
        <f t="shared" si="10"/>
        <v>0</v>
      </c>
      <c r="K35" s="64">
        <f t="shared" si="10"/>
        <v>0</v>
      </c>
      <c r="L35" s="64">
        <f t="shared" si="10"/>
        <v>0</v>
      </c>
      <c r="M35" s="64">
        <f t="shared" si="10"/>
        <v>0</v>
      </c>
      <c r="N35" s="64">
        <f t="shared" si="10"/>
        <v>0</v>
      </c>
      <c r="O35" s="64">
        <f t="shared" si="10"/>
        <v>0</v>
      </c>
      <c r="P35" s="64">
        <f t="shared" si="10"/>
        <v>0</v>
      </c>
      <c r="Q35" s="64">
        <f t="shared" si="10"/>
        <v>0</v>
      </c>
      <c r="R35" s="64">
        <f t="shared" si="10"/>
        <v>0</v>
      </c>
      <c r="S35" s="64">
        <f t="shared" si="10"/>
        <v>0</v>
      </c>
      <c r="T35" s="64">
        <f t="shared" si="10"/>
        <v>0</v>
      </c>
      <c r="U35" s="64">
        <f t="shared" si="10"/>
        <v>0</v>
      </c>
      <c r="V35" s="64">
        <f t="shared" si="10"/>
        <v>0</v>
      </c>
      <c r="W35" s="64">
        <f t="shared" si="10"/>
        <v>0</v>
      </c>
      <c r="X35" s="65">
        <f aca="true" t="shared" si="11" ref="X35:X42">SUM(E35:W35)</f>
        <v>0</v>
      </c>
    </row>
    <row r="36" spans="2:24" ht="12.75">
      <c r="B36" s="4" t="s">
        <v>156</v>
      </c>
      <c r="C36" s="4"/>
      <c r="D36" s="4"/>
      <c r="E36" s="64">
        <f>E34*E22</f>
        <v>0</v>
      </c>
      <c r="F36" s="64">
        <f aca="true" t="shared" si="12" ref="F36:W36">F34*F22</f>
        <v>0</v>
      </c>
      <c r="G36" s="64">
        <f t="shared" si="12"/>
        <v>0</v>
      </c>
      <c r="H36" s="64">
        <f t="shared" si="12"/>
        <v>0</v>
      </c>
      <c r="I36" s="64">
        <f t="shared" si="12"/>
        <v>0</v>
      </c>
      <c r="J36" s="64">
        <f t="shared" si="12"/>
        <v>0</v>
      </c>
      <c r="K36" s="64">
        <f t="shared" si="12"/>
        <v>0</v>
      </c>
      <c r="L36" s="64">
        <f t="shared" si="12"/>
        <v>0</v>
      </c>
      <c r="M36" s="64">
        <f t="shared" si="12"/>
        <v>0</v>
      </c>
      <c r="N36" s="64">
        <f t="shared" si="12"/>
        <v>0</v>
      </c>
      <c r="O36" s="64">
        <f t="shared" si="12"/>
        <v>0</v>
      </c>
      <c r="P36" s="64">
        <f t="shared" si="12"/>
        <v>0</v>
      </c>
      <c r="Q36" s="64">
        <f t="shared" si="12"/>
        <v>98.29787234042554</v>
      </c>
      <c r="R36" s="64">
        <f t="shared" si="12"/>
        <v>0</v>
      </c>
      <c r="S36" s="64">
        <f t="shared" si="12"/>
        <v>0</v>
      </c>
      <c r="T36" s="64">
        <f t="shared" si="12"/>
        <v>0</v>
      </c>
      <c r="U36" s="64">
        <f t="shared" si="12"/>
        <v>0</v>
      </c>
      <c r="V36" s="64">
        <f t="shared" si="12"/>
        <v>0</v>
      </c>
      <c r="W36" s="64">
        <f t="shared" si="12"/>
        <v>0</v>
      </c>
      <c r="X36" s="65">
        <f t="shared" si="11"/>
        <v>98.29787234042554</v>
      </c>
    </row>
    <row r="37" spans="2:24" ht="12.75">
      <c r="B37" s="4" t="s">
        <v>94</v>
      </c>
      <c r="C37" s="4" t="s">
        <v>120</v>
      </c>
      <c r="D37" s="67">
        <f>D15</f>
        <v>625</v>
      </c>
      <c r="E37" s="64">
        <f aca="true" t="shared" si="13" ref="E37:N37">E17*E30</f>
        <v>450</v>
      </c>
      <c r="F37" s="64">
        <f t="shared" si="13"/>
        <v>0</v>
      </c>
      <c r="G37" s="64">
        <f t="shared" si="13"/>
        <v>0</v>
      </c>
      <c r="H37" s="64">
        <f t="shared" si="13"/>
        <v>0</v>
      </c>
      <c r="I37" s="64">
        <f t="shared" si="13"/>
        <v>0</v>
      </c>
      <c r="J37" s="64">
        <f t="shared" si="13"/>
        <v>0</v>
      </c>
      <c r="K37" s="64">
        <f t="shared" si="13"/>
        <v>0</v>
      </c>
      <c r="L37" s="64">
        <f t="shared" si="13"/>
        <v>0</v>
      </c>
      <c r="M37" s="64">
        <f t="shared" si="13"/>
        <v>0</v>
      </c>
      <c r="N37" s="64">
        <f t="shared" si="13"/>
        <v>0</v>
      </c>
      <c r="O37" s="64"/>
      <c r="P37" s="64"/>
      <c r="Q37" s="64"/>
      <c r="R37" s="64"/>
      <c r="S37" s="64"/>
      <c r="T37" s="64"/>
      <c r="U37" s="64"/>
      <c r="V37" s="64"/>
      <c r="W37" s="64"/>
      <c r="X37" s="65">
        <f t="shared" si="11"/>
        <v>450</v>
      </c>
    </row>
    <row r="38" spans="2:24" ht="12.75">
      <c r="B38" s="4" t="s">
        <v>95</v>
      </c>
      <c r="C38" s="4" t="s">
        <v>120</v>
      </c>
      <c r="D38" s="67">
        <f>D16</f>
        <v>50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>
        <f>O17*O30</f>
        <v>34</v>
      </c>
      <c r="P38" s="64">
        <f>P17*P30</f>
        <v>0</v>
      </c>
      <c r="Q38" s="64"/>
      <c r="R38" s="64"/>
      <c r="S38" s="64"/>
      <c r="T38" s="64"/>
      <c r="U38" s="64"/>
      <c r="V38" s="64"/>
      <c r="W38" s="64"/>
      <c r="X38" s="65">
        <f t="shared" si="11"/>
        <v>34</v>
      </c>
    </row>
    <row r="39" spans="2:24" ht="12.75">
      <c r="B39" s="4" t="s">
        <v>89</v>
      </c>
      <c r="C39" s="4" t="s">
        <v>1</v>
      </c>
      <c r="D39" s="67">
        <f>D8</f>
        <v>43.2</v>
      </c>
      <c r="E39" s="65">
        <f>E8*E$30</f>
        <v>21.375</v>
      </c>
      <c r="F39" s="65">
        <f aca="true" t="shared" si="14" ref="F39:W42">F8*F$30</f>
        <v>0</v>
      </c>
      <c r="G39" s="65">
        <f t="shared" si="14"/>
        <v>0</v>
      </c>
      <c r="H39" s="65">
        <f t="shared" si="14"/>
        <v>0</v>
      </c>
      <c r="I39" s="65">
        <f t="shared" si="14"/>
        <v>0</v>
      </c>
      <c r="J39" s="65">
        <f t="shared" si="14"/>
        <v>0</v>
      </c>
      <c r="K39" s="65">
        <f t="shared" si="14"/>
        <v>0</v>
      </c>
      <c r="L39" s="65">
        <f t="shared" si="14"/>
        <v>0</v>
      </c>
      <c r="M39" s="65">
        <f t="shared" si="14"/>
        <v>0</v>
      </c>
      <c r="N39" s="65">
        <f t="shared" si="14"/>
        <v>0</v>
      </c>
      <c r="O39" s="65">
        <f t="shared" si="14"/>
        <v>4.55</v>
      </c>
      <c r="P39" s="65">
        <f t="shared" si="14"/>
        <v>0</v>
      </c>
      <c r="Q39" s="65">
        <f t="shared" si="14"/>
        <v>15</v>
      </c>
      <c r="R39" s="65">
        <f t="shared" si="14"/>
        <v>0</v>
      </c>
      <c r="S39" s="65">
        <f t="shared" si="14"/>
        <v>0</v>
      </c>
      <c r="T39" s="65">
        <f t="shared" si="14"/>
        <v>0</v>
      </c>
      <c r="U39" s="65">
        <f t="shared" si="14"/>
        <v>0</v>
      </c>
      <c r="V39" s="65">
        <f t="shared" si="14"/>
        <v>0</v>
      </c>
      <c r="W39" s="65">
        <f t="shared" si="14"/>
        <v>0</v>
      </c>
      <c r="X39" s="65">
        <f t="shared" si="11"/>
        <v>40.925</v>
      </c>
    </row>
    <row r="40" spans="2:24" ht="12.75">
      <c r="B40" s="4" t="s">
        <v>90</v>
      </c>
      <c r="C40" s="4" t="s">
        <v>1</v>
      </c>
      <c r="D40" s="67">
        <f>D9</f>
        <v>151.2</v>
      </c>
      <c r="E40" s="65">
        <f>E9*E$30</f>
        <v>12.125</v>
      </c>
      <c r="F40" s="65">
        <f t="shared" si="14"/>
        <v>0</v>
      </c>
      <c r="G40" s="65">
        <f t="shared" si="14"/>
        <v>0</v>
      </c>
      <c r="H40" s="65">
        <f t="shared" si="14"/>
        <v>0</v>
      </c>
      <c r="I40" s="65">
        <f t="shared" si="14"/>
        <v>0</v>
      </c>
      <c r="J40" s="65">
        <f t="shared" si="14"/>
        <v>0</v>
      </c>
      <c r="K40" s="65">
        <f t="shared" si="14"/>
        <v>0</v>
      </c>
      <c r="L40" s="65">
        <f t="shared" si="14"/>
        <v>0</v>
      </c>
      <c r="M40" s="65">
        <f t="shared" si="14"/>
        <v>0</v>
      </c>
      <c r="N40" s="65">
        <f t="shared" si="14"/>
        <v>0</v>
      </c>
      <c r="O40" s="65">
        <f t="shared" si="14"/>
        <v>2.25</v>
      </c>
      <c r="P40" s="65">
        <f t="shared" si="14"/>
        <v>0</v>
      </c>
      <c r="Q40" s="65">
        <f t="shared" si="14"/>
        <v>12.600000000000001</v>
      </c>
      <c r="R40" s="65">
        <f t="shared" si="14"/>
        <v>0</v>
      </c>
      <c r="S40" s="65">
        <f t="shared" si="14"/>
        <v>0</v>
      </c>
      <c r="T40" s="65">
        <f t="shared" si="14"/>
        <v>0</v>
      </c>
      <c r="U40" s="65">
        <f t="shared" si="14"/>
        <v>0</v>
      </c>
      <c r="V40" s="65">
        <f t="shared" si="14"/>
        <v>0</v>
      </c>
      <c r="W40" s="65">
        <f t="shared" si="14"/>
        <v>0</v>
      </c>
      <c r="X40" s="65">
        <f t="shared" si="11"/>
        <v>26.975</v>
      </c>
    </row>
    <row r="41" spans="2:24" ht="12.75">
      <c r="B41" s="4" t="s">
        <v>91</v>
      </c>
      <c r="C41" s="4" t="s">
        <v>1</v>
      </c>
      <c r="D41" s="67">
        <f>D10</f>
        <v>172.8</v>
      </c>
      <c r="E41" s="65">
        <f>E10*E$30</f>
        <v>10.5</v>
      </c>
      <c r="F41" s="65">
        <f t="shared" si="14"/>
        <v>0</v>
      </c>
      <c r="G41" s="65">
        <f t="shared" si="14"/>
        <v>0</v>
      </c>
      <c r="H41" s="65">
        <f t="shared" si="14"/>
        <v>0</v>
      </c>
      <c r="I41" s="65">
        <f t="shared" si="14"/>
        <v>0</v>
      </c>
      <c r="J41" s="65">
        <f t="shared" si="14"/>
        <v>0</v>
      </c>
      <c r="K41" s="65">
        <f t="shared" si="14"/>
        <v>0</v>
      </c>
      <c r="L41" s="65">
        <f t="shared" si="14"/>
        <v>0</v>
      </c>
      <c r="M41" s="65">
        <f t="shared" si="14"/>
        <v>0</v>
      </c>
      <c r="N41" s="65">
        <f t="shared" si="14"/>
        <v>0</v>
      </c>
      <c r="O41" s="65">
        <f t="shared" si="14"/>
        <v>3.2</v>
      </c>
      <c r="P41" s="65">
        <f t="shared" si="14"/>
        <v>0</v>
      </c>
      <c r="Q41" s="65">
        <f t="shared" si="14"/>
        <v>16</v>
      </c>
      <c r="R41" s="65">
        <f t="shared" si="14"/>
        <v>0</v>
      </c>
      <c r="S41" s="65">
        <f t="shared" si="14"/>
        <v>0</v>
      </c>
      <c r="T41" s="65">
        <f t="shared" si="14"/>
        <v>0</v>
      </c>
      <c r="U41" s="65">
        <f t="shared" si="14"/>
        <v>0</v>
      </c>
      <c r="V41" s="65">
        <f t="shared" si="14"/>
        <v>0</v>
      </c>
      <c r="W41" s="65">
        <f t="shared" si="14"/>
        <v>0</v>
      </c>
      <c r="X41" s="65">
        <f t="shared" si="11"/>
        <v>29.7</v>
      </c>
    </row>
    <row r="42" spans="2:24" ht="12.75">
      <c r="B42" s="4" t="s">
        <v>92</v>
      </c>
      <c r="C42" s="4" t="s">
        <v>1</v>
      </c>
      <c r="D42" s="67">
        <f>D11</f>
        <v>151.2</v>
      </c>
      <c r="E42" s="65">
        <f>E11*E$30</f>
        <v>5.5</v>
      </c>
      <c r="F42" s="65">
        <f t="shared" si="14"/>
        <v>0</v>
      </c>
      <c r="G42" s="65">
        <f t="shared" si="14"/>
        <v>0</v>
      </c>
      <c r="H42" s="65">
        <f t="shared" si="14"/>
        <v>0</v>
      </c>
      <c r="I42" s="65">
        <f t="shared" si="14"/>
        <v>0</v>
      </c>
      <c r="J42" s="65">
        <f t="shared" si="14"/>
        <v>0</v>
      </c>
      <c r="K42" s="65">
        <f t="shared" si="14"/>
        <v>0</v>
      </c>
      <c r="L42" s="65">
        <f t="shared" si="14"/>
        <v>0</v>
      </c>
      <c r="M42" s="65">
        <f t="shared" si="14"/>
        <v>0</v>
      </c>
      <c r="N42" s="65">
        <f t="shared" si="14"/>
        <v>0</v>
      </c>
      <c r="O42" s="65">
        <f t="shared" si="14"/>
        <v>4.800000000000001</v>
      </c>
      <c r="P42" s="65">
        <f t="shared" si="14"/>
        <v>0</v>
      </c>
      <c r="Q42" s="65">
        <f t="shared" si="14"/>
        <v>1.2000000000000002</v>
      </c>
      <c r="R42" s="65">
        <f t="shared" si="14"/>
        <v>0</v>
      </c>
      <c r="S42" s="65">
        <f t="shared" si="14"/>
        <v>0</v>
      </c>
      <c r="T42" s="65">
        <f t="shared" si="14"/>
        <v>0</v>
      </c>
      <c r="U42" s="65">
        <f t="shared" si="14"/>
        <v>0</v>
      </c>
      <c r="V42" s="65">
        <f t="shared" si="14"/>
        <v>0</v>
      </c>
      <c r="W42" s="65">
        <f t="shared" si="14"/>
        <v>0</v>
      </c>
      <c r="X42" s="65">
        <f t="shared" si="11"/>
        <v>11.5</v>
      </c>
    </row>
    <row r="43" ht="12.75">
      <c r="B43" s="4"/>
    </row>
    <row r="44" ht="12.75">
      <c r="B44" s="4"/>
    </row>
    <row r="45" spans="2:4" ht="12.75">
      <c r="B45" s="4" t="s">
        <v>225</v>
      </c>
      <c r="D45" s="52"/>
    </row>
    <row r="46" spans="2:4" ht="12.75">
      <c r="B46" s="4" t="s">
        <v>226</v>
      </c>
      <c r="D46" s="68"/>
    </row>
    <row r="47" spans="2:4" ht="12.75">
      <c r="B47" s="4" t="s">
        <v>227</v>
      </c>
      <c r="D47" s="65"/>
    </row>
    <row r="49" spans="1:24" ht="12.75">
      <c r="A49" s="2"/>
      <c r="B49" s="2"/>
      <c r="C49" s="2"/>
      <c r="D49" s="2"/>
      <c r="E49" s="6" t="s">
        <v>81</v>
      </c>
      <c r="F49" s="2"/>
      <c r="G49" s="2"/>
      <c r="H49" s="2"/>
      <c r="I49" s="2"/>
      <c r="J49" s="2"/>
      <c r="K49" s="2"/>
      <c r="L49" s="2"/>
      <c r="M49" s="2"/>
      <c r="N49" s="2"/>
      <c r="O49" s="6" t="s">
        <v>82</v>
      </c>
      <c r="P49" s="2"/>
      <c r="Q49" s="6" t="s">
        <v>84</v>
      </c>
      <c r="R49" s="6"/>
      <c r="S49" s="6"/>
      <c r="T49" s="6"/>
      <c r="U49" s="6"/>
      <c r="V49" s="6"/>
      <c r="W49" s="6"/>
      <c r="X49" s="2"/>
    </row>
    <row r="50" spans="1:25" s="101" customFormat="1" ht="12.75">
      <c r="A50" s="167"/>
      <c r="B50" s="167"/>
      <c r="C50" s="167"/>
      <c r="D50" s="167"/>
      <c r="E50" s="70" t="s">
        <v>75</v>
      </c>
      <c r="F50" s="70" t="s">
        <v>76</v>
      </c>
      <c r="G50" s="70" t="s">
        <v>77</v>
      </c>
      <c r="H50" s="70" t="s">
        <v>148</v>
      </c>
      <c r="I50" s="70" t="s">
        <v>193</v>
      </c>
      <c r="J50" s="70" t="s">
        <v>194</v>
      </c>
      <c r="K50" s="70" t="s">
        <v>153</v>
      </c>
      <c r="L50" s="70" t="s">
        <v>177</v>
      </c>
      <c r="M50" s="70" t="s">
        <v>178</v>
      </c>
      <c r="N50" s="70" t="s">
        <v>179</v>
      </c>
      <c r="O50" s="70" t="s">
        <v>108</v>
      </c>
      <c r="P50" s="70" t="s">
        <v>83</v>
      </c>
      <c r="Q50" s="70" t="s">
        <v>99</v>
      </c>
      <c r="R50" s="70" t="s">
        <v>85</v>
      </c>
      <c r="S50" s="70" t="s">
        <v>195</v>
      </c>
      <c r="T50" s="70" t="s">
        <v>196</v>
      </c>
      <c r="U50" s="70" t="s">
        <v>151</v>
      </c>
      <c r="V50" s="70" t="s">
        <v>181</v>
      </c>
      <c r="W50" s="70" t="s">
        <v>182</v>
      </c>
      <c r="X50" s="147" t="s">
        <v>123</v>
      </c>
      <c r="Y50" s="168"/>
    </row>
    <row r="51" spans="1:25" s="101" customFormat="1" ht="12.75">
      <c r="A51" s="169" t="s">
        <v>233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2"/>
      <c r="Y51" s="168"/>
    </row>
    <row r="52" spans="1:24" s="101" customFormat="1" ht="12.75">
      <c r="A52" s="169" t="s">
        <v>285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2"/>
    </row>
    <row r="53" spans="2:24" s="101" customFormat="1" ht="12.75">
      <c r="B53" s="168" t="s">
        <v>102</v>
      </c>
      <c r="E53" s="107">
        <v>0.6944444444444444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0.14705882352941177</v>
      </c>
      <c r="P53" s="107">
        <v>0</v>
      </c>
      <c r="Q53" s="107">
        <v>0.1819019607843138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3">
        <f>SUM(E53:W53)</f>
        <v>1.02340522875817</v>
      </c>
    </row>
    <row r="54" spans="1:25" s="101" customFormat="1" ht="12.75">
      <c r="A54" s="169"/>
      <c r="B54" s="168" t="s">
        <v>98</v>
      </c>
      <c r="E54" s="105">
        <v>96.27659574468086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32.459574468085115</v>
      </c>
      <c r="P54" s="105">
        <v>0</v>
      </c>
      <c r="Q54" s="105">
        <v>44.701439299123926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2">
        <f>SUM(E54:W54)</f>
        <v>173.43760951188992</v>
      </c>
      <c r="Y54" s="170"/>
    </row>
    <row r="55" spans="2:24" s="101" customFormat="1" ht="12.75">
      <c r="B55" s="168" t="s">
        <v>119</v>
      </c>
      <c r="E55" s="105">
        <v>625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50</v>
      </c>
      <c r="P55" s="105">
        <v>0</v>
      </c>
      <c r="Q55" s="105">
        <v>145.52156862745105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2">
        <f>SUM(E55:W55)</f>
        <v>820.5215686274511</v>
      </c>
    </row>
    <row r="56" spans="2:24" s="101" customFormat="1" ht="12.75">
      <c r="B56" s="168" t="s">
        <v>162</v>
      </c>
      <c r="E56" s="104">
        <v>0</v>
      </c>
      <c r="F56" s="104">
        <v>-625</v>
      </c>
      <c r="G56" s="104">
        <v>-625</v>
      </c>
      <c r="H56" s="104">
        <v>-625</v>
      </c>
      <c r="I56" s="104">
        <v>-625</v>
      </c>
      <c r="J56" s="104">
        <v>-625</v>
      </c>
      <c r="K56" s="104">
        <v>-625</v>
      </c>
      <c r="L56" s="104">
        <v>-625</v>
      </c>
      <c r="M56" s="104">
        <v>-625</v>
      </c>
      <c r="N56" s="104">
        <v>-625</v>
      </c>
      <c r="O56" s="104">
        <v>0</v>
      </c>
      <c r="P56" s="104">
        <v>-50</v>
      </c>
      <c r="Q56" s="104">
        <v>145.52156862745105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2"/>
    </row>
    <row r="57" spans="2:24" s="101" customFormat="1" ht="12.75">
      <c r="B57" s="168" t="s">
        <v>157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145.52156862745105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2"/>
    </row>
    <row r="58" spans="2:24" s="101" customFormat="1" ht="12.75">
      <c r="B58" s="168" t="s">
        <v>155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2">
        <f aca="true" t="shared" si="15" ref="X58:X65">SUM(E58:W58)</f>
        <v>0</v>
      </c>
    </row>
    <row r="59" spans="2:26" s="101" customFormat="1" ht="12.75">
      <c r="B59" s="168" t="s">
        <v>156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44.701439299123926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2">
        <f t="shared" si="15"/>
        <v>44.701439299123926</v>
      </c>
      <c r="Y59" s="170"/>
      <c r="Z59" s="171"/>
    </row>
    <row r="60" spans="2:24" s="101" customFormat="1" ht="12.75">
      <c r="B60" s="168" t="s">
        <v>94</v>
      </c>
      <c r="E60" s="104">
        <v>625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/>
      <c r="P60" s="104"/>
      <c r="Q60" s="104"/>
      <c r="R60" s="104"/>
      <c r="S60" s="104"/>
      <c r="T60" s="104"/>
      <c r="U60" s="104"/>
      <c r="V60" s="104"/>
      <c r="W60" s="104"/>
      <c r="X60" s="102">
        <f t="shared" si="15"/>
        <v>625</v>
      </c>
    </row>
    <row r="61" spans="2:29" s="101" customFormat="1" ht="12.75">
      <c r="B61" s="168" t="s">
        <v>95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>
        <v>50</v>
      </c>
      <c r="P61" s="104">
        <v>0</v>
      </c>
      <c r="Q61" s="104"/>
      <c r="R61" s="104"/>
      <c r="S61" s="104"/>
      <c r="T61" s="104"/>
      <c r="U61" s="104"/>
      <c r="V61" s="104"/>
      <c r="W61" s="104"/>
      <c r="X61" s="102">
        <f t="shared" si="15"/>
        <v>50</v>
      </c>
      <c r="AA61" s="168"/>
      <c r="AC61" s="168"/>
    </row>
    <row r="62" spans="2:24" s="101" customFormat="1" ht="12.75">
      <c r="B62" s="168" t="s">
        <v>89</v>
      </c>
      <c r="E62" s="104">
        <v>29.6875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6.6911764705882355</v>
      </c>
      <c r="P62" s="104">
        <v>0</v>
      </c>
      <c r="Q62" s="104">
        <v>6.821323529411768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2">
        <f t="shared" si="15"/>
        <v>43.2</v>
      </c>
    </row>
    <row r="63" spans="2:29" s="101" customFormat="1" ht="12.75">
      <c r="B63" s="168" t="s">
        <v>90</v>
      </c>
      <c r="E63" s="104">
        <v>16.84027777777778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3.308823529411765</v>
      </c>
      <c r="P63" s="104">
        <v>0</v>
      </c>
      <c r="Q63" s="104">
        <v>5.729911764705885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2">
        <f t="shared" si="15"/>
        <v>25.87901307189543</v>
      </c>
      <c r="AA63" s="168"/>
      <c r="AC63" s="168"/>
    </row>
    <row r="64" spans="2:29" s="101" customFormat="1" ht="12.75">
      <c r="B64" s="168" t="s">
        <v>91</v>
      </c>
      <c r="E64" s="105">
        <v>14.583333333333332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4.705882352941177</v>
      </c>
      <c r="P64" s="105">
        <v>0</v>
      </c>
      <c r="Q64" s="105">
        <v>7.276078431372552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2">
        <f t="shared" si="15"/>
        <v>26.565294117647063</v>
      </c>
      <c r="AC64" s="168"/>
    </row>
    <row r="65" spans="1:25" s="101" customFormat="1" ht="12.75">
      <c r="A65" s="169"/>
      <c r="B65" s="168" t="s">
        <v>92</v>
      </c>
      <c r="E65" s="105">
        <v>7.638888888888888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7.0588235294117645</v>
      </c>
      <c r="P65" s="105">
        <v>0</v>
      </c>
      <c r="Q65" s="105">
        <v>0.5457058823529415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2">
        <f t="shared" si="15"/>
        <v>15.243418300653595</v>
      </c>
      <c r="Y65" s="170"/>
    </row>
    <row r="66" spans="5:24" s="101" customFormat="1" ht="12.75"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3"/>
    </row>
    <row r="67" spans="1:24" s="101" customFormat="1" ht="12.75">
      <c r="A67" s="169" t="s">
        <v>284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</row>
    <row r="68" spans="2:24" s="101" customFormat="1" ht="12.75">
      <c r="B68" s="168" t="s">
        <v>102</v>
      </c>
      <c r="E68" s="103">
        <v>0</v>
      </c>
      <c r="F68" s="103">
        <v>0.2840909090909091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0.08849557522123894</v>
      </c>
      <c r="Q68" s="103">
        <v>0.6284548136229553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f>SUM(E68:W68)</f>
        <v>1.0010412979351033</v>
      </c>
    </row>
    <row r="69" spans="2:24" s="101" customFormat="1" ht="12.75">
      <c r="B69" s="168" t="s">
        <v>98</v>
      </c>
      <c r="E69" s="102">
        <v>0</v>
      </c>
      <c r="F69" s="102">
        <v>23.30301015473887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24.928036151383925</v>
      </c>
      <c r="Q69" s="102">
        <v>154.43942760308795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f>SUM(E69:W69)</f>
        <v>202.67047390921073</v>
      </c>
    </row>
    <row r="70" spans="2:24" s="101" customFormat="1" ht="12.75">
      <c r="B70" s="168" t="s">
        <v>119</v>
      </c>
      <c r="E70" s="102">
        <v>0</v>
      </c>
      <c r="F70" s="102">
        <v>625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50</v>
      </c>
      <c r="Q70" s="102">
        <v>502.76385089836424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f>SUM(E70:W70)</f>
        <v>1177.7638508983641</v>
      </c>
    </row>
    <row r="71" spans="2:24" s="101" customFormat="1" ht="12.75">
      <c r="B71" s="168" t="s">
        <v>162</v>
      </c>
      <c r="E71" s="102">
        <v>-625</v>
      </c>
      <c r="F71" s="102">
        <v>0</v>
      </c>
      <c r="G71" s="102">
        <v>-625</v>
      </c>
      <c r="H71" s="102">
        <v>-625</v>
      </c>
      <c r="I71" s="102">
        <v>-625</v>
      </c>
      <c r="J71" s="102">
        <v>-625</v>
      </c>
      <c r="K71" s="102">
        <v>-625</v>
      </c>
      <c r="L71" s="102">
        <v>-625</v>
      </c>
      <c r="M71" s="102">
        <v>-625</v>
      </c>
      <c r="N71" s="102">
        <v>-625</v>
      </c>
      <c r="O71" s="102">
        <v>-50</v>
      </c>
      <c r="P71" s="102">
        <v>0</v>
      </c>
      <c r="Q71" s="102">
        <v>502.76385089836424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/>
    </row>
    <row r="72" spans="2:24" s="101" customFormat="1" ht="12.75">
      <c r="B72" s="168" t="s">
        <v>157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502.76385089836424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/>
    </row>
    <row r="73" spans="2:29" s="101" customFormat="1" ht="12.75">
      <c r="B73" s="101" t="s">
        <v>155</v>
      </c>
      <c r="E73" s="101">
        <v>0</v>
      </c>
      <c r="F73" s="101">
        <v>72.97358558994199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7.531538316701186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1">
        <v>0</v>
      </c>
      <c r="X73" s="102">
        <f aca="true" t="shared" si="16" ref="X73:X80">SUM(E73:W73)</f>
        <v>80.50512390664318</v>
      </c>
      <c r="Z73" s="171"/>
      <c r="AA73" s="168"/>
      <c r="AC73" s="168"/>
    </row>
    <row r="74" spans="2:29" s="101" customFormat="1" ht="12.75">
      <c r="B74" s="101" t="s">
        <v>156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154.43942760308795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2">
        <f t="shared" si="16"/>
        <v>154.43942760308795</v>
      </c>
      <c r="AC74" s="168"/>
    </row>
    <row r="75" spans="2:26" s="101" customFormat="1" ht="12.75">
      <c r="B75" s="101" t="s">
        <v>94</v>
      </c>
      <c r="E75" s="101">
        <v>0</v>
      </c>
      <c r="F75" s="101">
        <v>625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X75" s="102">
        <f t="shared" si="16"/>
        <v>625</v>
      </c>
      <c r="Y75" s="170"/>
      <c r="Z75" s="171"/>
    </row>
    <row r="76" spans="2:26" s="101" customFormat="1" ht="12.75">
      <c r="B76" s="168" t="s">
        <v>95</v>
      </c>
      <c r="O76" s="101">
        <v>0</v>
      </c>
      <c r="P76" s="101">
        <v>50</v>
      </c>
      <c r="X76" s="102">
        <f t="shared" si="16"/>
        <v>50</v>
      </c>
      <c r="Z76" s="171"/>
    </row>
    <row r="77" spans="2:24" s="101" customFormat="1" ht="12.75">
      <c r="B77" s="168" t="s">
        <v>89</v>
      </c>
      <c r="E77" s="101">
        <v>0</v>
      </c>
      <c r="F77" s="101">
        <v>15.340909090909092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4.292035398230088</v>
      </c>
      <c r="Q77" s="101">
        <v>23.567055510860826</v>
      </c>
      <c r="R77" s="101">
        <v>0</v>
      </c>
      <c r="S77" s="101">
        <v>0</v>
      </c>
      <c r="T77" s="101">
        <v>0</v>
      </c>
      <c r="U77" s="101">
        <v>0</v>
      </c>
      <c r="V77" s="101">
        <v>0</v>
      </c>
      <c r="W77" s="101">
        <v>0</v>
      </c>
      <c r="X77" s="102">
        <f t="shared" si="16"/>
        <v>43.2</v>
      </c>
    </row>
    <row r="78" spans="2:24" s="101" customFormat="1" ht="12.75">
      <c r="B78" s="168" t="s">
        <v>90</v>
      </c>
      <c r="E78" s="101">
        <v>0</v>
      </c>
      <c r="F78" s="101">
        <v>9.65909090909091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2.168141592920354</v>
      </c>
      <c r="Q78" s="101">
        <v>19.796326629123094</v>
      </c>
      <c r="R78" s="101">
        <v>0</v>
      </c>
      <c r="S78" s="101">
        <v>0</v>
      </c>
      <c r="T78" s="101">
        <v>0</v>
      </c>
      <c r="U78" s="101">
        <v>0</v>
      </c>
      <c r="V78" s="101">
        <v>0</v>
      </c>
      <c r="W78" s="101">
        <v>0</v>
      </c>
      <c r="X78" s="102">
        <f t="shared" si="16"/>
        <v>31.623559131134357</v>
      </c>
    </row>
    <row r="79" spans="2:24" s="101" customFormat="1" ht="12.75">
      <c r="B79" s="168" t="s">
        <v>91</v>
      </c>
      <c r="E79" s="101">
        <v>0</v>
      </c>
      <c r="F79" s="101">
        <v>7.1022727272727275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4.070796460176991</v>
      </c>
      <c r="Q79" s="101">
        <v>25.138192544918212</v>
      </c>
      <c r="R79" s="101">
        <v>0</v>
      </c>
      <c r="S79" s="101">
        <v>0</v>
      </c>
      <c r="T79" s="101">
        <v>0</v>
      </c>
      <c r="U79" s="101">
        <v>0</v>
      </c>
      <c r="V79" s="101">
        <v>0</v>
      </c>
      <c r="W79" s="101">
        <v>0</v>
      </c>
      <c r="X79" s="102">
        <f t="shared" si="16"/>
        <v>36.31126173236793</v>
      </c>
    </row>
    <row r="80" spans="2:24" s="101" customFormat="1" ht="12.75">
      <c r="B80" s="168" t="s">
        <v>92</v>
      </c>
      <c r="E80" s="101">
        <v>0</v>
      </c>
      <c r="F80" s="101">
        <v>4.261363636363637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6.017699115044247</v>
      </c>
      <c r="Q80" s="101">
        <v>1.885364440868866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2">
        <f t="shared" si="16"/>
        <v>12.16442719227675</v>
      </c>
    </row>
    <row r="81" s="101" customFormat="1" ht="12.75"/>
    <row r="82" spans="1:24" s="101" customFormat="1" ht="12.75">
      <c r="A82" s="169" t="s">
        <v>286</v>
      </c>
      <c r="E82" s="104"/>
      <c r="F82" s="104"/>
      <c r="G82" s="104"/>
      <c r="H82" s="104"/>
      <c r="I82" s="104"/>
      <c r="J82" s="104"/>
      <c r="K82" s="104"/>
      <c r="L82" s="104"/>
      <c r="M82" s="104"/>
      <c r="O82" s="104"/>
      <c r="P82" s="104"/>
      <c r="Q82" s="104"/>
      <c r="R82" s="104"/>
      <c r="S82" s="104"/>
      <c r="T82" s="104"/>
      <c r="U82" s="104"/>
      <c r="V82" s="104"/>
      <c r="X82" s="102"/>
    </row>
    <row r="83" spans="1:24" s="101" customFormat="1" ht="12.75">
      <c r="A83" s="169"/>
      <c r="B83" s="168" t="s">
        <v>102</v>
      </c>
      <c r="E83" s="172">
        <v>0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v>0.3472222222222222</v>
      </c>
      <c r="N83" s="172">
        <v>0</v>
      </c>
      <c r="O83" s="172">
        <v>0</v>
      </c>
      <c r="P83" s="172">
        <v>0.08849557522123894</v>
      </c>
      <c r="Q83" s="172">
        <v>0</v>
      </c>
      <c r="R83" s="172">
        <v>0</v>
      </c>
      <c r="S83" s="172">
        <v>0</v>
      </c>
      <c r="T83" s="172">
        <v>0</v>
      </c>
      <c r="U83" s="172">
        <v>0</v>
      </c>
      <c r="V83" s="172">
        <v>1.4107252016917229</v>
      </c>
      <c r="W83" s="172">
        <v>0</v>
      </c>
      <c r="X83" s="103">
        <f>SUM(E83:W83)</f>
        <v>1.846442999135184</v>
      </c>
    </row>
    <row r="84" spans="2:24" s="101" customFormat="1" ht="12.75">
      <c r="B84" s="168" t="s">
        <v>98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-15.07646276595745</v>
      </c>
      <c r="N84" s="104">
        <v>0</v>
      </c>
      <c r="O84" s="104">
        <v>0</v>
      </c>
      <c r="P84" s="104">
        <v>24.928036151383925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256.63192498860064</v>
      </c>
      <c r="W84" s="104">
        <v>0</v>
      </c>
      <c r="X84" s="102">
        <f>SUM(E84:W84)</f>
        <v>266.48349837402714</v>
      </c>
    </row>
    <row r="85" spans="2:24" s="101" customFormat="1" ht="12.75">
      <c r="B85" s="168" t="s">
        <v>119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625</v>
      </c>
      <c r="N85" s="104">
        <v>0</v>
      </c>
      <c r="O85" s="104">
        <v>0</v>
      </c>
      <c r="P85" s="104">
        <v>50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1128.5801613533783</v>
      </c>
      <c r="W85" s="104">
        <v>0</v>
      </c>
      <c r="X85" s="102">
        <f>SUM(E85:W85)</f>
        <v>1803.5801613533783</v>
      </c>
    </row>
    <row r="86" spans="2:24" s="101" customFormat="1" ht="12.75">
      <c r="B86" s="168" t="s">
        <v>162</v>
      </c>
      <c r="E86" s="104">
        <v>-625</v>
      </c>
      <c r="F86" s="104">
        <v>-625</v>
      </c>
      <c r="G86" s="104">
        <v>-625</v>
      </c>
      <c r="H86" s="104">
        <v>-625</v>
      </c>
      <c r="I86" s="104">
        <v>-625</v>
      </c>
      <c r="J86" s="104">
        <v>-625</v>
      </c>
      <c r="K86" s="104">
        <v>-625</v>
      </c>
      <c r="L86" s="104">
        <v>-625</v>
      </c>
      <c r="M86" s="104">
        <v>0</v>
      </c>
      <c r="N86" s="104">
        <v>-625</v>
      </c>
      <c r="O86" s="104">
        <v>-50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1128.5801613533783</v>
      </c>
      <c r="W86" s="104">
        <v>0</v>
      </c>
      <c r="X86" s="102"/>
    </row>
    <row r="87" spans="2:24" s="101" customFormat="1" ht="12.75">
      <c r="B87" s="168" t="s">
        <v>157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1128.5801613533783</v>
      </c>
      <c r="W87" s="104">
        <v>0</v>
      </c>
      <c r="X87" s="102"/>
    </row>
    <row r="88" spans="2:24" s="101" customFormat="1" ht="12.75">
      <c r="B88" s="101" t="s">
        <v>155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111.3530585106383</v>
      </c>
      <c r="N88" s="104">
        <v>0</v>
      </c>
      <c r="O88" s="104">
        <v>0</v>
      </c>
      <c r="P88" s="104">
        <v>7.531538316701186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90.04628946968444</v>
      </c>
      <c r="W88" s="104">
        <v>0</v>
      </c>
      <c r="X88" s="102">
        <f aca="true" t="shared" si="17" ref="X88:X95">SUM(E88:W88)</f>
        <v>208.93088629702393</v>
      </c>
    </row>
    <row r="89" spans="1:24" s="101" customFormat="1" ht="12.75">
      <c r="A89" s="169"/>
      <c r="B89" s="101" t="s">
        <v>156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256.63192498860064</v>
      </c>
      <c r="W89" s="104">
        <v>0</v>
      </c>
      <c r="X89" s="102">
        <f t="shared" si="17"/>
        <v>256.63192498860064</v>
      </c>
    </row>
    <row r="90" spans="2:24" s="101" customFormat="1" ht="12.75">
      <c r="B90" s="101" t="s">
        <v>94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625</v>
      </c>
      <c r="N90" s="104">
        <v>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2">
        <f t="shared" si="17"/>
        <v>625</v>
      </c>
    </row>
    <row r="91" spans="2:24" s="101" customFormat="1" ht="12.75">
      <c r="B91" s="168" t="s">
        <v>95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>
        <v>0</v>
      </c>
      <c r="P91" s="104">
        <v>50</v>
      </c>
      <c r="Q91" s="104"/>
      <c r="R91" s="104"/>
      <c r="S91" s="104"/>
      <c r="T91" s="104"/>
      <c r="U91" s="104"/>
      <c r="V91" s="104"/>
      <c r="W91" s="104"/>
      <c r="X91" s="102">
        <f t="shared" si="17"/>
        <v>50</v>
      </c>
    </row>
    <row r="92" spans="2:24" s="101" customFormat="1" ht="12.75">
      <c r="B92" s="168" t="s">
        <v>89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9.635416666666666</v>
      </c>
      <c r="N92" s="104">
        <v>0</v>
      </c>
      <c r="O92" s="104">
        <v>0</v>
      </c>
      <c r="P92" s="104">
        <v>4.292035398230088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29.27254793510325</v>
      </c>
      <c r="W92" s="104">
        <v>0</v>
      </c>
      <c r="X92" s="102">
        <f t="shared" si="17"/>
        <v>43.2</v>
      </c>
    </row>
    <row r="93" spans="2:24" s="101" customFormat="1" ht="12.75">
      <c r="B93" s="168" t="s">
        <v>90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7.03125</v>
      </c>
      <c r="N93" s="104">
        <v>0</v>
      </c>
      <c r="O93" s="104">
        <v>0</v>
      </c>
      <c r="P93" s="104">
        <v>2.168141592920354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35.620811342716</v>
      </c>
      <c r="W93" s="104">
        <v>0</v>
      </c>
      <c r="X93" s="102">
        <f t="shared" si="17"/>
        <v>44.82020293563636</v>
      </c>
    </row>
    <row r="94" spans="2:24" s="101" customFormat="1" ht="12.75">
      <c r="B94" s="168" t="s">
        <v>91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8.680555555555555</v>
      </c>
      <c r="N94" s="104">
        <v>0</v>
      </c>
      <c r="O94" s="104">
        <v>0</v>
      </c>
      <c r="P94" s="104">
        <v>4.070796460176991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56.42900806766892</v>
      </c>
      <c r="W94" s="104">
        <v>0</v>
      </c>
      <c r="X94" s="102">
        <f t="shared" si="17"/>
        <v>69.18036008340147</v>
      </c>
    </row>
    <row r="95" spans="2:24" s="101" customFormat="1" ht="12.75">
      <c r="B95" s="168" t="s">
        <v>92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5.208333333333333</v>
      </c>
      <c r="N95" s="104">
        <v>0</v>
      </c>
      <c r="O95" s="104">
        <v>0</v>
      </c>
      <c r="P95" s="104">
        <v>6.017699115044247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4.514320645413513</v>
      </c>
      <c r="W95" s="104">
        <v>0</v>
      </c>
      <c r="X95" s="102">
        <f t="shared" si="17"/>
        <v>15.740353093791093</v>
      </c>
    </row>
    <row r="96" s="101" customFormat="1" ht="12.75">
      <c r="B96" s="168"/>
    </row>
    <row r="97" spans="1:23" s="101" customFormat="1" ht="12.75">
      <c r="A97" s="169" t="s">
        <v>287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</row>
    <row r="98" spans="1:24" s="101" customFormat="1" ht="12.75">
      <c r="A98" s="169"/>
      <c r="B98" s="168" t="s">
        <v>102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0.2604166666666667</v>
      </c>
      <c r="O98" s="107">
        <v>0</v>
      </c>
      <c r="P98" s="107">
        <v>0.08849557522123894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1.5268145591214417</v>
      </c>
      <c r="X98" s="103">
        <f>SUM(E98:W98)</f>
        <v>1.8757268010093473</v>
      </c>
    </row>
    <row r="99" spans="2:24" s="101" customFormat="1" ht="12.75">
      <c r="B99" s="168" t="s">
        <v>98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29.384142287234035</v>
      </c>
      <c r="O99" s="105">
        <v>0</v>
      </c>
      <c r="P99" s="105">
        <v>24.928036151383925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453.1715553137045</v>
      </c>
      <c r="X99" s="102">
        <f>SUM(E99:W99)</f>
        <v>507.48373375232245</v>
      </c>
    </row>
    <row r="100" spans="2:24" s="101" customFormat="1" ht="12.75">
      <c r="B100" s="168" t="s">
        <v>119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625</v>
      </c>
      <c r="O100" s="105">
        <v>0</v>
      </c>
      <c r="P100" s="105">
        <v>50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1450.4738311653696</v>
      </c>
      <c r="X100" s="102">
        <f>SUM(E100:W100)</f>
        <v>2125.4738311653696</v>
      </c>
    </row>
    <row r="101" spans="2:24" s="101" customFormat="1" ht="12.75">
      <c r="B101" s="168" t="s">
        <v>162</v>
      </c>
      <c r="E101" s="105">
        <v>-625</v>
      </c>
      <c r="F101" s="105">
        <v>-625</v>
      </c>
      <c r="G101" s="105">
        <v>-625</v>
      </c>
      <c r="H101" s="105">
        <v>-625</v>
      </c>
      <c r="I101" s="105">
        <v>-625</v>
      </c>
      <c r="J101" s="105">
        <v>-625</v>
      </c>
      <c r="K101" s="105">
        <v>-625</v>
      </c>
      <c r="L101" s="105">
        <v>-625</v>
      </c>
      <c r="M101" s="105">
        <v>-625</v>
      </c>
      <c r="N101" s="105">
        <v>0</v>
      </c>
      <c r="O101" s="105">
        <v>-50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1450.4738311653696</v>
      </c>
      <c r="X101" s="102"/>
    </row>
    <row r="102" spans="2:24" s="101" customFormat="1" ht="12.75">
      <c r="B102" s="168" t="s">
        <v>157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1450.4738311653696</v>
      </c>
      <c r="X102" s="102"/>
    </row>
    <row r="103" spans="2:24" s="101" customFormat="1" ht="12.75">
      <c r="B103" s="101" t="s">
        <v>155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66.89245345744682</v>
      </c>
      <c r="O103" s="105">
        <v>0</v>
      </c>
      <c r="P103" s="105">
        <v>7.531538316701186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2">
        <f aca="true" t="shared" si="18" ref="X103:X110">SUM(E103:W103)</f>
        <v>74.423991774148</v>
      </c>
    </row>
    <row r="104" spans="1:24" s="101" customFormat="1" ht="12.75">
      <c r="A104" s="169"/>
      <c r="B104" s="101" t="s">
        <v>156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453.1715553137045</v>
      </c>
      <c r="X104" s="102">
        <f t="shared" si="18"/>
        <v>453.1715553137045</v>
      </c>
    </row>
    <row r="105" spans="2:24" s="101" customFormat="1" ht="12.75">
      <c r="B105" s="101" t="s">
        <v>94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625</v>
      </c>
      <c r="O105" s="105"/>
      <c r="P105" s="105"/>
      <c r="Q105" s="105"/>
      <c r="R105" s="105"/>
      <c r="S105" s="105"/>
      <c r="T105" s="105"/>
      <c r="U105" s="105"/>
      <c r="V105" s="105"/>
      <c r="W105" s="105"/>
      <c r="X105" s="102">
        <f t="shared" si="18"/>
        <v>625</v>
      </c>
    </row>
    <row r="106" spans="2:24" s="101" customFormat="1" ht="12.75">
      <c r="B106" s="168" t="s">
        <v>95</v>
      </c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>
        <v>0</v>
      </c>
      <c r="P106" s="105">
        <v>50</v>
      </c>
      <c r="Q106" s="105"/>
      <c r="R106" s="105"/>
      <c r="S106" s="105"/>
      <c r="T106" s="105"/>
      <c r="U106" s="105"/>
      <c r="V106" s="105"/>
      <c r="W106" s="105"/>
      <c r="X106" s="102">
        <f t="shared" si="18"/>
        <v>50</v>
      </c>
    </row>
    <row r="107" spans="2:24" s="101" customFormat="1" ht="12.75">
      <c r="B107" s="168" t="s">
        <v>89</v>
      </c>
      <c r="E107" s="105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7.226562500000001</v>
      </c>
      <c r="O107" s="105">
        <v>0</v>
      </c>
      <c r="P107" s="105">
        <v>4.292035398230088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31.681402101769915</v>
      </c>
      <c r="X107" s="102">
        <f t="shared" si="18"/>
        <v>43.2</v>
      </c>
    </row>
    <row r="108" spans="2:24" s="101" customFormat="1" ht="12.75">
      <c r="B108" s="168" t="s">
        <v>90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5.2734375</v>
      </c>
      <c r="O108" s="105">
        <v>0</v>
      </c>
      <c r="P108" s="105">
        <v>2.168141592920354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38.552067617816405</v>
      </c>
      <c r="X108" s="102">
        <f t="shared" si="18"/>
        <v>45.99364671073676</v>
      </c>
    </row>
    <row r="109" spans="2:24" s="101" customFormat="1" ht="12.75">
      <c r="B109" s="168" t="s">
        <v>91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7.031250000000001</v>
      </c>
      <c r="O109" s="105">
        <v>0</v>
      </c>
      <c r="P109" s="105">
        <v>4.070796460176991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68.98939859733922</v>
      </c>
      <c r="X109" s="102">
        <f t="shared" si="18"/>
        <v>80.09144505751621</v>
      </c>
    </row>
    <row r="110" spans="2:24" s="101" customFormat="1" ht="12.75">
      <c r="B110" s="168" t="s">
        <v>92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4.166666666666667</v>
      </c>
      <c r="O110" s="105">
        <v>0</v>
      </c>
      <c r="P110" s="105">
        <v>6.017699115044247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4.885806589188614</v>
      </c>
      <c r="X110" s="102">
        <f t="shared" si="18"/>
        <v>15.070172370899527</v>
      </c>
    </row>
  </sheetData>
  <sheetProtection/>
  <mergeCells count="1">
    <mergeCell ref="E28:X28"/>
  </mergeCells>
  <printOptions/>
  <pageMargins left="0.7" right="0.7" top="0.75" bottom="0.75" header="0.3" footer="0.3"/>
  <pageSetup fitToHeight="2" fitToWidth="1" horizontalDpi="525" verticalDpi="525" orientation="landscape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.28125" style="0" customWidth="1"/>
    <col min="6" max="6" width="8.140625" style="0" bestFit="1" customWidth="1"/>
    <col min="7" max="7" width="9.140625" style="0" customWidth="1"/>
  </cols>
  <sheetData>
    <row r="1" spans="1:2" ht="22.5" customHeight="1">
      <c r="A1" s="99" t="s">
        <v>326</v>
      </c>
      <c r="B1" s="99"/>
    </row>
    <row r="3" spans="1:7" ht="12.75">
      <c r="A3" s="6" t="s">
        <v>293</v>
      </c>
      <c r="B3" s="2"/>
      <c r="C3" s="2"/>
      <c r="D3" s="146" t="s">
        <v>169</v>
      </c>
      <c r="E3" s="146" t="s">
        <v>170</v>
      </c>
      <c r="F3" s="146" t="s">
        <v>171</v>
      </c>
      <c r="G3" s="174" t="s">
        <v>172</v>
      </c>
    </row>
    <row r="4" spans="1:7" ht="12.75">
      <c r="A4" s="97" t="s">
        <v>44</v>
      </c>
      <c r="B4" s="82"/>
      <c r="C4" s="82"/>
      <c r="D4" s="93" t="s">
        <v>189</v>
      </c>
      <c r="E4" s="93" t="s">
        <v>189</v>
      </c>
      <c r="F4" s="93" t="s">
        <v>324</v>
      </c>
      <c r="G4" s="93" t="s">
        <v>306</v>
      </c>
    </row>
    <row r="5" spans="1:7" ht="12.75">
      <c r="A5" s="94" t="s">
        <v>303</v>
      </c>
      <c r="B5" s="82"/>
      <c r="C5" s="82"/>
      <c r="D5" s="93" t="s">
        <v>304</v>
      </c>
      <c r="E5" s="93" t="s">
        <v>305</v>
      </c>
      <c r="F5" s="93" t="s">
        <v>305</v>
      </c>
      <c r="G5" s="93" t="s">
        <v>305</v>
      </c>
    </row>
    <row r="6" spans="1:7" ht="12.75">
      <c r="A6" s="70" t="s">
        <v>307</v>
      </c>
      <c r="B6" s="3"/>
      <c r="C6" s="3"/>
      <c r="D6" s="37" t="s">
        <v>168</v>
      </c>
      <c r="E6" s="37" t="s">
        <v>168</v>
      </c>
      <c r="F6" s="37" t="s">
        <v>168</v>
      </c>
      <c r="G6" s="37" t="s">
        <v>168</v>
      </c>
    </row>
    <row r="7" spans="1:7" ht="12.75">
      <c r="A7" s="1" t="s">
        <v>297</v>
      </c>
      <c r="B7" s="4"/>
      <c r="C7" s="4"/>
      <c r="D7" s="161" t="str">
        <f>'LP - conventional tillage'!E50</f>
        <v>M1</v>
      </c>
      <c r="E7" s="161" t="str">
        <f>'LP - conventional tillage'!F50</f>
        <v>M2</v>
      </c>
      <c r="F7" s="161" t="str">
        <f>'LP - conventional tillage'!M50</f>
        <v>M7</v>
      </c>
      <c r="G7" s="161" t="str">
        <f>'LP - conventional tillage'!N50</f>
        <v>M8</v>
      </c>
    </row>
    <row r="8" spans="2:7" ht="12.75">
      <c r="B8" s="4" t="s">
        <v>81</v>
      </c>
      <c r="C8" s="4"/>
      <c r="D8" s="31">
        <f>'LP - conventional tillage'!E53</f>
        <v>0.6944444444444444</v>
      </c>
      <c r="E8" s="31">
        <f>'LP - conventional tillage'!F68</f>
        <v>0.2840909090909091</v>
      </c>
      <c r="F8" s="31">
        <f>'LP - conventional tillage'!M83</f>
        <v>0.3472222222222222</v>
      </c>
      <c r="G8" s="85">
        <f>'LP - conventional tillage'!N98</f>
        <v>0.2604166666666667</v>
      </c>
    </row>
    <row r="9" spans="2:7" ht="12.75">
      <c r="B9" s="4"/>
      <c r="C9" s="4"/>
      <c r="D9" s="162" t="str">
        <f>'LP - conventional tillage'!O50</f>
        <v>GR1</v>
      </c>
      <c r="E9" s="162" t="str">
        <f>'LP - conventional tillage'!P50</f>
        <v>GR2</v>
      </c>
      <c r="F9" s="162" t="str">
        <f>'LP - conventional tillage'!P50</f>
        <v>GR2</v>
      </c>
      <c r="G9" s="173" t="str">
        <f>'LP - conventional tillage'!P50</f>
        <v>GR2</v>
      </c>
    </row>
    <row r="10" spans="2:7" ht="12.75">
      <c r="B10" s="4" t="s">
        <v>296</v>
      </c>
      <c r="C10" s="4"/>
      <c r="D10" s="31">
        <f>'LP - conventional tillage'!O53</f>
        <v>0.14705882352941177</v>
      </c>
      <c r="E10" s="31">
        <f>'LP - conventional tillage'!P68</f>
        <v>0.08849557522123894</v>
      </c>
      <c r="F10" s="31">
        <f>'LP - conventional tillage'!P83</f>
        <v>0.08849557522123894</v>
      </c>
      <c r="G10" s="85">
        <f>'LP - conventional tillage'!P98</f>
        <v>0.08849557522123894</v>
      </c>
    </row>
    <row r="11" spans="2:7" ht="12.75">
      <c r="B11" s="4"/>
      <c r="C11" s="4"/>
      <c r="D11" s="162" t="str">
        <f>'LP - conventional tillage'!Q50</f>
        <v>COT1</v>
      </c>
      <c r="E11" s="162" t="str">
        <f>'LP - conventional tillage'!Q50</f>
        <v>COT1</v>
      </c>
      <c r="F11" s="162" t="str">
        <f>'LP - conventional tillage'!V50</f>
        <v>COT4</v>
      </c>
      <c r="G11" s="173" t="str">
        <f>'LP - conventional tillage'!W50</f>
        <v>COT5</v>
      </c>
    </row>
    <row r="12" spans="2:7" ht="12.75">
      <c r="B12" s="4" t="s">
        <v>84</v>
      </c>
      <c r="C12" s="4"/>
      <c r="D12" s="31">
        <f>'LP - conventional tillage'!Q53</f>
        <v>0.1819019607843138</v>
      </c>
      <c r="E12" s="31">
        <f>'LP - conventional tillage'!Q68</f>
        <v>0.6284548136229553</v>
      </c>
      <c r="F12" s="31">
        <f>'LP - conventional tillage'!V83</f>
        <v>1.4107252016917229</v>
      </c>
      <c r="G12" s="85">
        <f>'LP - conventional tillage'!W98</f>
        <v>1.5268145591214417</v>
      </c>
    </row>
    <row r="13" spans="1:7" ht="12.75">
      <c r="A13" s="163"/>
      <c r="B13" s="163" t="s">
        <v>323</v>
      </c>
      <c r="C13" s="163"/>
      <c r="D13" s="164">
        <f>SUM(D8:D12)</f>
        <v>1.02340522875817</v>
      </c>
      <c r="E13" s="164">
        <f>SUM(E8:E12)</f>
        <v>1.0010412979351033</v>
      </c>
      <c r="F13" s="164">
        <f>SUM(F8:F12)</f>
        <v>1.846442999135184</v>
      </c>
      <c r="G13" s="164">
        <f>SUM(G8:G12)</f>
        <v>1.8757268010093473</v>
      </c>
    </row>
    <row r="15" spans="1:7" ht="12.75">
      <c r="A15" s="165" t="s">
        <v>308</v>
      </c>
      <c r="B15" s="165"/>
      <c r="C15" s="165"/>
      <c r="D15" s="166">
        <f>'LP - conventional tillage'!X54</f>
        <v>173.43760951188992</v>
      </c>
      <c r="E15" s="166">
        <f>'LP - conventional tillage'!X69</f>
        <v>202.67047390921073</v>
      </c>
      <c r="F15" s="166">
        <f>'LP - conventional tillage'!X84</f>
        <v>266.48349837402714</v>
      </c>
      <c r="G15" s="166">
        <f>'LP - conventional tillage'!X99</f>
        <v>507.48373375232245</v>
      </c>
    </row>
    <row r="16" spans="1:7" ht="12.75">
      <c r="A16" s="4" t="s">
        <v>309</v>
      </c>
      <c r="D16" s="5">
        <f>'LP - conventional tillage'!X58</f>
        <v>0</v>
      </c>
      <c r="E16" s="5">
        <f>'LP - conventional tillage'!X73</f>
        <v>80.50512390664318</v>
      </c>
      <c r="F16" s="98">
        <f>'LP - conventional tillage'!X88</f>
        <v>208.93088629702393</v>
      </c>
      <c r="G16" s="5">
        <f>'LP - conventional tillage'!X103</f>
        <v>74.423991774148</v>
      </c>
    </row>
    <row r="17" ht="12.75">
      <c r="A17" s="4" t="s">
        <v>299</v>
      </c>
    </row>
    <row r="18" spans="2:7" ht="12.75">
      <c r="B18" s="4" t="s">
        <v>242</v>
      </c>
      <c r="D18" s="5">
        <f>'LP - conventional tillage'!X62</f>
        <v>43.2</v>
      </c>
      <c r="E18" s="5">
        <f>'LP - conventional tillage'!X77</f>
        <v>43.2</v>
      </c>
      <c r="F18" s="5">
        <f>'LP - conventional tillage'!X92</f>
        <v>43.2</v>
      </c>
      <c r="G18" s="5">
        <f>'LP - conventional tillage'!X107</f>
        <v>43.2</v>
      </c>
    </row>
    <row r="19" spans="2:7" ht="12.75">
      <c r="B19" s="4" t="s">
        <v>31</v>
      </c>
      <c r="D19" s="5">
        <f>SUM('LP - conventional tillage'!X62:X65)</f>
        <v>110.88772549019609</v>
      </c>
      <c r="E19" s="5">
        <f>SUM('LP - conventional tillage'!X77:X80)</f>
        <v>123.29924805577903</v>
      </c>
      <c r="F19" s="5">
        <f>SUM('LP - conventional tillage'!X92:X95)</f>
        <v>172.94091611282892</v>
      </c>
      <c r="G19" s="5">
        <f>SUM('LP - conventional tillage'!X107:X110)</f>
        <v>184.3552641391525</v>
      </c>
    </row>
    <row r="20" ht="12.75">
      <c r="A20" s="4" t="s">
        <v>310</v>
      </c>
    </row>
    <row r="21" spans="2:7" ht="12.75">
      <c r="B21" s="4" t="s">
        <v>242</v>
      </c>
      <c r="D21" s="31">
        <f>D15/D18</f>
        <v>4.014759479441896</v>
      </c>
      <c r="E21" s="31">
        <f>E15/E18</f>
        <v>4.691446155305804</v>
      </c>
      <c r="F21" s="31">
        <f>F15/F18</f>
        <v>6.168599499398776</v>
      </c>
      <c r="G21" s="31">
        <f>G15/G18</f>
        <v>11.74730865167413</v>
      </c>
    </row>
    <row r="22" spans="1:7" ht="12.75">
      <c r="A22" s="3"/>
      <c r="B22" s="81" t="s">
        <v>31</v>
      </c>
      <c r="C22" s="3"/>
      <c r="D22" s="84">
        <f>D15/D19</f>
        <v>1.5640830285334335</v>
      </c>
      <c r="E22" s="84">
        <f>E15/E19</f>
        <v>1.643728385249561</v>
      </c>
      <c r="F22" s="84">
        <f>F15/F19</f>
        <v>1.5408932967613622</v>
      </c>
      <c r="G22" s="84">
        <f>G15/G19</f>
        <v>2.7527488087851433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112"/>
  <sheetViews>
    <sheetView zoomScalePageLayoutView="0" workbookViewId="0" topLeftCell="A19">
      <selection activeCell="N46" sqref="N46"/>
    </sheetView>
  </sheetViews>
  <sheetFormatPr defaultColWidth="9.140625" defaultRowHeight="12.75"/>
  <cols>
    <col min="1" max="1" width="3.7109375" style="0" customWidth="1"/>
    <col min="2" max="2" width="20.8515625" style="0" customWidth="1"/>
    <col min="3" max="4" width="8.7109375" style="0" customWidth="1"/>
    <col min="19" max="19" width="9.7109375" style="0" bestFit="1" customWidth="1"/>
    <col min="24" max="24" width="14.28125" style="0" customWidth="1"/>
  </cols>
  <sheetData>
    <row r="1" ht="22.5" customHeight="1">
      <c r="A1" s="99" t="s">
        <v>288</v>
      </c>
    </row>
    <row r="3" spans="5:23" ht="12.75">
      <c r="E3" s="4" t="s">
        <v>81</v>
      </c>
      <c r="O3" s="4" t="s">
        <v>82</v>
      </c>
      <c r="Q3" s="4" t="s">
        <v>84</v>
      </c>
      <c r="R3" s="4"/>
      <c r="S3" s="4"/>
      <c r="T3" s="4"/>
      <c r="U3" s="4"/>
      <c r="V3" s="4"/>
      <c r="W3" s="4"/>
    </row>
    <row r="4" spans="5:23" ht="12.75">
      <c r="E4" s="4" t="s">
        <v>75</v>
      </c>
      <c r="F4" s="4" t="s">
        <v>76</v>
      </c>
      <c r="G4" s="4" t="s">
        <v>77</v>
      </c>
      <c r="H4" s="4" t="s">
        <v>148</v>
      </c>
      <c r="I4" s="4" t="s">
        <v>193</v>
      </c>
      <c r="J4" s="4" t="s">
        <v>194</v>
      </c>
      <c r="K4" s="4" t="s">
        <v>153</v>
      </c>
      <c r="L4" s="4" t="s">
        <v>177</v>
      </c>
      <c r="M4" s="4" t="s">
        <v>178</v>
      </c>
      <c r="N4" s="4" t="s">
        <v>179</v>
      </c>
      <c r="O4" s="4" t="s">
        <v>108</v>
      </c>
      <c r="P4" s="4" t="s">
        <v>83</v>
      </c>
      <c r="Q4" s="4" t="s">
        <v>99</v>
      </c>
      <c r="R4" s="4" t="s">
        <v>85</v>
      </c>
      <c r="S4" s="4" t="s">
        <v>195</v>
      </c>
      <c r="T4" s="4" t="s">
        <v>196</v>
      </c>
      <c r="U4" s="4" t="s">
        <v>151</v>
      </c>
      <c r="V4" s="4" t="s">
        <v>181</v>
      </c>
      <c r="W4" s="4" t="s">
        <v>182</v>
      </c>
    </row>
    <row r="5" ht="12.75">
      <c r="A5" s="4" t="s">
        <v>86</v>
      </c>
    </row>
    <row r="6" spans="2:23" ht="12.75">
      <c r="B6" s="4" t="s">
        <v>87</v>
      </c>
      <c r="C6" s="4"/>
      <c r="D6" s="4"/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</row>
    <row r="7" spans="1:4" ht="12.75">
      <c r="A7" s="4" t="s">
        <v>103</v>
      </c>
      <c r="C7" s="4" t="s">
        <v>0</v>
      </c>
      <c r="D7" s="4" t="s">
        <v>105</v>
      </c>
    </row>
    <row r="8" spans="2:23" ht="12.75">
      <c r="B8" s="4" t="s">
        <v>89</v>
      </c>
      <c r="C8" s="4" t="s">
        <v>1</v>
      </c>
      <c r="D8" s="4">
        <f>assets!E17</f>
        <v>43.2</v>
      </c>
      <c r="E8" s="5">
        <f>'input output matrix'!$I6</f>
        <v>42.75</v>
      </c>
      <c r="F8" s="5">
        <f>'input output matrix'!$I7</f>
        <v>54</v>
      </c>
      <c r="G8" s="5">
        <f>'input output matrix'!$I8</f>
        <v>31</v>
      </c>
      <c r="H8" s="5">
        <f>'input output matrix'!$I9</f>
        <v>35</v>
      </c>
      <c r="I8" s="5">
        <f>'input output matrix'!$I10</f>
        <v>17</v>
      </c>
      <c r="J8" s="5">
        <f>'input output matrix'!$I11</f>
        <v>15</v>
      </c>
      <c r="K8" s="5">
        <f>'input output matrix'!$I12</f>
        <v>35</v>
      </c>
      <c r="L8" s="5">
        <f>'input output matrix'!$I13</f>
        <v>26.25</v>
      </c>
      <c r="M8" s="5">
        <f>'input output matrix'!$I14</f>
        <v>27.75</v>
      </c>
      <c r="N8" s="5">
        <f>'input output matrix'!$I15</f>
        <v>27.75</v>
      </c>
      <c r="O8" s="5">
        <f>'input output matrix'!$I16</f>
        <v>45.5</v>
      </c>
      <c r="P8" s="5">
        <f>'input output matrix'!$I17</f>
        <v>48.5</v>
      </c>
      <c r="Q8" s="5">
        <f>'input output matrix'!$I18</f>
        <v>37.5</v>
      </c>
      <c r="R8" s="5">
        <f>'input output matrix'!$I19</f>
        <v>27</v>
      </c>
      <c r="S8" s="5">
        <f>'input output matrix'!$I20</f>
        <v>9</v>
      </c>
      <c r="T8" s="5">
        <f>'input output matrix'!$I21</f>
        <v>7</v>
      </c>
      <c r="U8" s="5">
        <f>'input output matrix'!$I22</f>
        <v>27</v>
      </c>
      <c r="V8" s="5">
        <f>'input output matrix'!$I23</f>
        <v>20.75</v>
      </c>
      <c r="W8" s="5">
        <f>'input output matrix'!$I24</f>
        <v>20.75</v>
      </c>
    </row>
    <row r="9" spans="2:23" ht="12.75">
      <c r="B9" s="4" t="s">
        <v>90</v>
      </c>
      <c r="C9" s="4" t="s">
        <v>1</v>
      </c>
      <c r="D9" s="4">
        <f>assets!E18</f>
        <v>151.2</v>
      </c>
      <c r="E9" s="5">
        <f>'input output matrix'!$J6</f>
        <v>24.25</v>
      </c>
      <c r="F9" s="5">
        <f>'input output matrix'!$J7</f>
        <v>34</v>
      </c>
      <c r="G9" s="5">
        <f>'input output matrix'!$J8</f>
        <v>25</v>
      </c>
      <c r="H9" s="5">
        <f>'input output matrix'!$J9</f>
        <v>29</v>
      </c>
      <c r="I9" s="5">
        <f>'input output matrix'!$J10</f>
        <v>11</v>
      </c>
      <c r="J9" s="5">
        <f>'input output matrix'!$J11</f>
        <v>9</v>
      </c>
      <c r="K9" s="5">
        <f>'input output matrix'!$J12</f>
        <v>29</v>
      </c>
      <c r="L9" s="5">
        <f>'input output matrix'!$J13</f>
        <v>18.75</v>
      </c>
      <c r="M9" s="5">
        <f>'input output matrix'!$J14</f>
        <v>20.25</v>
      </c>
      <c r="N9" s="5">
        <f>'input output matrix'!$J15</f>
        <v>20.25</v>
      </c>
      <c r="O9" s="5">
        <f>'input output matrix'!$J16</f>
        <v>22.5</v>
      </c>
      <c r="P9" s="5">
        <f>'input output matrix'!$J17</f>
        <v>24.5</v>
      </c>
      <c r="Q9" s="5">
        <f>'input output matrix'!$J18</f>
        <v>31.5</v>
      </c>
      <c r="R9" s="5">
        <f>'input output matrix'!$J19</f>
        <v>25</v>
      </c>
      <c r="S9" s="5">
        <f>'input output matrix'!$J20</f>
        <v>7</v>
      </c>
      <c r="T9" s="5">
        <f>'input output matrix'!$J21</f>
        <v>5</v>
      </c>
      <c r="U9" s="5">
        <f>'input output matrix'!$J22</f>
        <v>25</v>
      </c>
      <c r="V9" s="5">
        <f>'input output matrix'!$J23</f>
        <v>25.25</v>
      </c>
      <c r="W9" s="5">
        <f>'input output matrix'!$J24</f>
        <v>25.25</v>
      </c>
    </row>
    <row r="10" spans="2:23" ht="12.75">
      <c r="B10" s="4" t="s">
        <v>91</v>
      </c>
      <c r="C10" s="4" t="s">
        <v>1</v>
      </c>
      <c r="D10" s="4">
        <f>assets!E19</f>
        <v>172.8</v>
      </c>
      <c r="E10" s="5">
        <f>'input output matrix'!$K6</f>
        <v>21</v>
      </c>
      <c r="F10" s="5">
        <f>'input output matrix'!$K7</f>
        <v>25</v>
      </c>
      <c r="G10" s="5">
        <f>'input output matrix'!$K8</f>
        <v>37</v>
      </c>
      <c r="H10" s="5">
        <f>'input output matrix'!$K9</f>
        <v>50</v>
      </c>
      <c r="I10" s="5">
        <f>'input output matrix'!$K10</f>
        <v>50</v>
      </c>
      <c r="J10" s="5">
        <f>'input output matrix'!$K11</f>
        <v>50</v>
      </c>
      <c r="K10" s="5">
        <f>'input output matrix'!$K12</f>
        <v>50</v>
      </c>
      <c r="L10" s="5">
        <f>'input output matrix'!$K13</f>
        <v>16</v>
      </c>
      <c r="M10" s="5">
        <f>'input output matrix'!$K14</f>
        <v>25</v>
      </c>
      <c r="N10" s="5">
        <f>'input output matrix'!$K15</f>
        <v>27</v>
      </c>
      <c r="O10" s="5">
        <f>'input output matrix'!$K16</f>
        <v>32</v>
      </c>
      <c r="P10" s="5">
        <f>'input output matrix'!$K17</f>
        <v>46</v>
      </c>
      <c r="Q10" s="5">
        <f>'input output matrix'!$K18</f>
        <v>40</v>
      </c>
      <c r="R10" s="5">
        <f>'input output matrix'!$K19</f>
        <v>65.7</v>
      </c>
      <c r="S10" s="5">
        <f>'input output matrix'!$K20</f>
        <v>65.7</v>
      </c>
      <c r="T10" s="5">
        <f>'input output matrix'!$K21</f>
        <v>65.7</v>
      </c>
      <c r="U10" s="5">
        <f>'input output matrix'!$K22</f>
        <v>65.7</v>
      </c>
      <c r="V10" s="5">
        <f>'input output matrix'!$K23</f>
        <v>40</v>
      </c>
      <c r="W10" s="5">
        <f>'input output matrix'!$K24</f>
        <v>45.18518518518518</v>
      </c>
    </row>
    <row r="11" spans="2:23" ht="12.75">
      <c r="B11" s="4" t="s">
        <v>92</v>
      </c>
      <c r="C11" s="4" t="s">
        <v>1</v>
      </c>
      <c r="D11" s="4">
        <f>assets!E20</f>
        <v>151.2</v>
      </c>
      <c r="E11" s="5">
        <f>'input output matrix'!$L6</f>
        <v>11</v>
      </c>
      <c r="F11" s="5">
        <f>'input output matrix'!$L7</f>
        <v>15</v>
      </c>
      <c r="G11" s="5">
        <f>'input output matrix'!$L8</f>
        <v>34</v>
      </c>
      <c r="H11" s="5">
        <f>'input output matrix'!$L9</f>
        <v>34</v>
      </c>
      <c r="I11" s="5">
        <f>'input output matrix'!$L10</f>
        <v>34</v>
      </c>
      <c r="J11" s="5">
        <f>'input output matrix'!$L11</f>
        <v>34</v>
      </c>
      <c r="K11" s="5">
        <f>'input output matrix'!$L12</f>
        <v>3</v>
      </c>
      <c r="L11" s="5">
        <f>'input output matrix'!$L13</f>
        <v>6</v>
      </c>
      <c r="M11" s="5">
        <f>'input output matrix'!$L14</f>
        <v>15</v>
      </c>
      <c r="N11" s="5">
        <f>'input output matrix'!$L15</f>
        <v>16</v>
      </c>
      <c r="O11" s="5">
        <f>'input output matrix'!$L16</f>
        <v>48</v>
      </c>
      <c r="P11" s="5">
        <f>'input output matrix'!$L17</f>
        <v>68</v>
      </c>
      <c r="Q11" s="5">
        <f>'input output matrix'!$L18</f>
        <v>3</v>
      </c>
      <c r="R11" s="5">
        <f>'input output matrix'!$L19</f>
        <v>34</v>
      </c>
      <c r="S11" s="5">
        <f>'input output matrix'!$L20</f>
        <v>34</v>
      </c>
      <c r="T11" s="5">
        <f>'input output matrix'!$L21</f>
        <v>34</v>
      </c>
      <c r="U11" s="5">
        <f>'input output matrix'!$L22</f>
        <v>3</v>
      </c>
      <c r="V11" s="5">
        <f>'input output matrix'!$L23</f>
        <v>3.2</v>
      </c>
      <c r="W11" s="5">
        <f>'input output matrix'!$L24</f>
        <v>3.2</v>
      </c>
    </row>
    <row r="12" spans="2:23" ht="12.75">
      <c r="B12" s="4" t="s">
        <v>154</v>
      </c>
      <c r="C12" s="4"/>
      <c r="D12" s="7">
        <f>SUM(D8:D11)-assets!E40</f>
        <v>0</v>
      </c>
      <c r="E12" s="5">
        <f>SUM(E8:E11)-'input output matrix'!$M6</f>
        <v>0</v>
      </c>
      <c r="F12" s="5">
        <f>SUM(F8:F11)-'input output matrix'!$M7</f>
        <v>0</v>
      </c>
      <c r="G12" s="5">
        <f>SUM(G8:G11)-'input output matrix'!$M8</f>
        <v>0</v>
      </c>
      <c r="H12" s="5">
        <f>SUM(H8:H11)-'input output matrix'!$M9</f>
        <v>0</v>
      </c>
      <c r="I12" s="5">
        <f>SUM(I8:I11)-'input output matrix'!$M10</f>
        <v>0</v>
      </c>
      <c r="J12" s="5">
        <f>SUM(J8:J11)-'input output matrix'!$M11</f>
        <v>0</v>
      </c>
      <c r="K12" s="5">
        <f>SUM(K8:K11)-'input output matrix'!$M12</f>
        <v>0</v>
      </c>
      <c r="L12" s="5">
        <f>SUM(L8:L11)-'input output matrix'!$M13</f>
        <v>0</v>
      </c>
      <c r="M12" s="5">
        <f>SUM(M8:M11)-'input output matrix'!$M14</f>
        <v>0</v>
      </c>
      <c r="N12" s="5">
        <f>SUM(N8:N11)-'input output matrix'!$M15</f>
        <v>0</v>
      </c>
      <c r="O12" s="5">
        <f>SUM(O8:O11)-'input output matrix'!$M16</f>
        <v>0</v>
      </c>
      <c r="P12" s="5">
        <f>SUM(P8:P11)-'input output matrix'!$M17</f>
        <v>0</v>
      </c>
      <c r="Q12" s="5">
        <f>SUM(Q8:Q11)-'input output matrix'!$M18</f>
        <v>0</v>
      </c>
      <c r="R12" s="5">
        <f>SUM(R8:R11)-'input output matrix'!$M19</f>
        <v>0</v>
      </c>
      <c r="S12" s="5">
        <f>SUM(S8:S11)-'input output matrix'!$M20</f>
        <v>0</v>
      </c>
      <c r="T12" s="5">
        <f>SUM(T8:T11)-'input output matrix'!$M21</f>
        <v>0</v>
      </c>
      <c r="U12" s="5">
        <f>SUM(U8:U11)-'input output matrix'!$M22</f>
        <v>0</v>
      </c>
      <c r="V12" s="5">
        <f>SUM(V8:V11)-'input output matrix'!$M23</f>
        <v>0</v>
      </c>
      <c r="W12" s="5">
        <f>SUM(W8:W11)-'input output matrix'!$M24</f>
        <v>0</v>
      </c>
    </row>
    <row r="13" spans="2:23" ht="12.75">
      <c r="B13" s="4" t="s">
        <v>274</v>
      </c>
      <c r="C13" s="4"/>
      <c r="D13" s="4"/>
      <c r="E13" s="5">
        <f>'returns to labor'!$U35</f>
        <v>0</v>
      </c>
      <c r="F13" s="5">
        <f>'returns to labor'!$U36</f>
        <v>256.8670212765958</v>
      </c>
      <c r="G13" s="5">
        <f>'returns to labor'!$U37</f>
        <v>0</v>
      </c>
      <c r="H13" s="5">
        <f>'returns to labor'!$U38</f>
        <v>256.8670212765958</v>
      </c>
      <c r="I13" s="5">
        <f>'returns to labor'!$U39</f>
        <v>293.281914893617</v>
      </c>
      <c r="J13" s="5">
        <f>'returns to labor'!$U40</f>
        <v>329.781914893617</v>
      </c>
      <c r="K13" s="5">
        <f>'returns to labor'!$U41</f>
        <v>283.46276595744683</v>
      </c>
      <c r="L13" s="5">
        <f>'returns to labor'!$U42</f>
        <v>63.82978723404255</v>
      </c>
      <c r="M13" s="5">
        <f>'returns to labor'!$U43</f>
        <v>320.69680851063833</v>
      </c>
      <c r="N13" s="5">
        <f>'returns to labor'!$U44</f>
        <v>256.8670212765958</v>
      </c>
      <c r="O13" s="5">
        <f>'returns to labor'!$U45</f>
        <v>0</v>
      </c>
      <c r="P13" s="5">
        <f>'returns to labor'!$U46</f>
        <v>85.1063829787234</v>
      </c>
      <c r="Q13" s="5">
        <f>'returns to labor'!$U47</f>
        <v>0</v>
      </c>
      <c r="R13" s="5">
        <f>'returns to labor'!$U48</f>
        <v>0</v>
      </c>
      <c r="S13" s="5">
        <f>'returns to labor'!$U49</f>
        <v>36.41489361702128</v>
      </c>
      <c r="T13" s="5">
        <f>'returns to labor'!$U50</f>
        <v>59.00000000000001</v>
      </c>
      <c r="U13" s="5">
        <f>'returns to labor'!$U51</f>
        <v>26.595744680851062</v>
      </c>
      <c r="V13" s="5">
        <f>'returns to labor'!$U52</f>
        <v>63.82978723404255</v>
      </c>
      <c r="W13" s="5">
        <f>'returns to labor'!$U53</f>
        <v>0</v>
      </c>
    </row>
    <row r="14" spans="2:31" ht="12.75">
      <c r="B14" s="4" t="s">
        <v>93</v>
      </c>
      <c r="C14" s="4"/>
      <c r="D14" s="4"/>
      <c r="Z14" s="4" t="s">
        <v>115</v>
      </c>
      <c r="AA14" s="4" t="s">
        <v>116</v>
      </c>
      <c r="AB14" s="4" t="s">
        <v>117</v>
      </c>
      <c r="AD14" s="4" t="s">
        <v>122</v>
      </c>
      <c r="AE14" s="4" t="s">
        <v>121</v>
      </c>
    </row>
    <row r="15" spans="2:31" ht="12.75">
      <c r="B15" s="4" t="s">
        <v>94</v>
      </c>
      <c r="C15" s="4" t="s">
        <v>120</v>
      </c>
      <c r="D15" s="4">
        <f>AE15</f>
        <v>625</v>
      </c>
      <c r="Z15">
        <v>351</v>
      </c>
      <c r="AA15">
        <v>365</v>
      </c>
      <c r="AB15">
        <f>Z15*AA15/1000</f>
        <v>128.115</v>
      </c>
      <c r="AC15">
        <v>125</v>
      </c>
      <c r="AD15">
        <v>5</v>
      </c>
      <c r="AE15">
        <f>AC15*AD15</f>
        <v>625</v>
      </c>
    </row>
    <row r="16" spans="2:31" ht="12.75">
      <c r="B16" s="4" t="s">
        <v>95</v>
      </c>
      <c r="C16" s="4" t="s">
        <v>120</v>
      </c>
      <c r="D16" s="4">
        <f>AE16</f>
        <v>50</v>
      </c>
      <c r="AC16">
        <v>10</v>
      </c>
      <c r="AD16">
        <f>AD15</f>
        <v>5</v>
      </c>
      <c r="AE16">
        <f>AC16*AD16</f>
        <v>50</v>
      </c>
    </row>
    <row r="17" spans="2:23" ht="12.75">
      <c r="B17" s="4" t="s">
        <v>118</v>
      </c>
      <c r="C17" s="4"/>
      <c r="D17" s="4"/>
      <c r="E17" s="5">
        <f>'input output matrix'!$G6</f>
        <v>900</v>
      </c>
      <c r="F17" s="5">
        <f>'input output matrix'!$G7</f>
        <v>2200</v>
      </c>
      <c r="G17" s="5">
        <f>'input output matrix'!$G8</f>
        <v>1300</v>
      </c>
      <c r="H17" s="5">
        <f>'input output matrix'!$G9</f>
        <v>3000</v>
      </c>
      <c r="I17" s="5">
        <f>'input output matrix'!$G10</f>
        <v>3000</v>
      </c>
      <c r="J17" s="5">
        <f>'input output matrix'!$G11</f>
        <v>3000</v>
      </c>
      <c r="K17" s="5">
        <f>'input output matrix'!$G12</f>
        <v>3000</v>
      </c>
      <c r="L17" s="5">
        <f>'input output matrix'!$G13</f>
        <v>500</v>
      </c>
      <c r="M17" s="5">
        <f>'input output matrix'!$G14</f>
        <v>1800</v>
      </c>
      <c r="N17" s="5">
        <f>'input output matrix'!$G15</f>
        <v>2400</v>
      </c>
      <c r="O17" s="5">
        <f>'input output matrix'!$G16</f>
        <v>340</v>
      </c>
      <c r="P17" s="5">
        <f>'input output matrix'!$G17</f>
        <v>565</v>
      </c>
      <c r="Q17" s="5">
        <f>'input output matrix'!$G18</f>
        <v>800</v>
      </c>
      <c r="R17" s="5">
        <f>'input output matrix'!$G19</f>
        <v>1150</v>
      </c>
      <c r="S17" s="5">
        <f>'input output matrix'!$G20</f>
        <v>1150</v>
      </c>
      <c r="T17" s="5">
        <f>'input output matrix'!$G21</f>
        <v>1150</v>
      </c>
      <c r="U17" s="5">
        <f>'input output matrix'!$G22</f>
        <v>1150</v>
      </c>
      <c r="V17" s="5">
        <f>'input output matrix'!$G23</f>
        <v>800</v>
      </c>
      <c r="W17" s="5">
        <f>'input output matrix'!$G24</f>
        <v>950</v>
      </c>
    </row>
    <row r="18" spans="2:23" ht="12.75">
      <c r="B18" s="4" t="s">
        <v>269</v>
      </c>
      <c r="C18" s="4"/>
      <c r="D18" s="4"/>
      <c r="E18" s="7">
        <f>'returns to labor'!$J35</f>
        <v>138.63829787234044</v>
      </c>
      <c r="F18" s="7">
        <f>'returns to labor'!$J36</f>
        <v>82.02659574468082</v>
      </c>
      <c r="G18" s="7">
        <f>'returns to labor'!$J37</f>
        <v>200.25531914893617</v>
      </c>
      <c r="H18" s="7">
        <f>'returns to labor'!$J38</f>
        <v>205.26063829787233</v>
      </c>
      <c r="I18" s="7">
        <f>'returns to labor'!$J39</f>
        <v>168.84574468085106</v>
      </c>
      <c r="J18" s="7">
        <f>'returns to labor'!$J40</f>
        <v>132.34574468085108</v>
      </c>
      <c r="K18" s="7">
        <f>'returns to labor'!$J41</f>
        <v>178.66489361702125</v>
      </c>
      <c r="L18" s="7">
        <f>'returns to labor'!$J42</f>
        <v>13.191489361702127</v>
      </c>
      <c r="M18" s="7">
        <f>'returns to labor'!$J43</f>
        <v>-43.42021276595746</v>
      </c>
      <c r="N18" s="7">
        <f>'returns to labor'!$J44</f>
        <v>112.83510638297868</v>
      </c>
      <c r="O18" s="7">
        <f>'returns to labor'!$J45</f>
        <v>220.72510638297877</v>
      </c>
      <c r="P18" s="7">
        <f>'returns to labor'!$J46</f>
        <v>281.68680851063834</v>
      </c>
      <c r="Q18" s="7">
        <f>'returns to labor'!$J47</f>
        <v>245.74468085106383</v>
      </c>
      <c r="R18" s="7">
        <f>'returns to labor'!$J48</f>
        <v>364.8936170212766</v>
      </c>
      <c r="S18" s="7">
        <f>'returns to labor'!$J49</f>
        <v>328.47872340425533</v>
      </c>
      <c r="T18" s="7">
        <f>'returns to labor'!$J50</f>
        <v>305.8936170212766</v>
      </c>
      <c r="U18" s="7">
        <f>'returns to labor'!$J51</f>
        <v>338.2978723404255</v>
      </c>
      <c r="V18" s="7">
        <f>'returns to labor'!$J52</f>
        <v>181.91489361702128</v>
      </c>
      <c r="W18" s="7">
        <f>'returns to labor'!$J53</f>
        <v>296.8085106382979</v>
      </c>
    </row>
    <row r="19" spans="2:23" ht="12.75">
      <c r="B19" s="4" t="s">
        <v>270</v>
      </c>
      <c r="C19" s="4"/>
      <c r="D19" s="4"/>
      <c r="E19" s="32">
        <f>E18/SUM(E8:E11)</f>
        <v>1.400386847195358</v>
      </c>
      <c r="F19" s="32">
        <f aca="true" t="shared" si="0" ref="F19:W19">F18/SUM(F8:F11)</f>
        <v>0.6408327792553189</v>
      </c>
      <c r="G19" s="32">
        <f t="shared" si="0"/>
        <v>1.5768135366057965</v>
      </c>
      <c r="H19" s="32">
        <f t="shared" si="0"/>
        <v>1.3868962047153537</v>
      </c>
      <c r="I19" s="32">
        <f t="shared" si="0"/>
        <v>1.507551291793313</v>
      </c>
      <c r="J19" s="32">
        <f t="shared" si="0"/>
        <v>1.2254235618597322</v>
      </c>
      <c r="K19" s="32">
        <f t="shared" si="0"/>
        <v>1.5270503727950535</v>
      </c>
      <c r="L19" s="32">
        <f t="shared" si="0"/>
        <v>0.19688790092092726</v>
      </c>
      <c r="M19" s="32">
        <f t="shared" si="0"/>
        <v>-0.49341150870406203</v>
      </c>
      <c r="N19" s="32">
        <f t="shared" si="0"/>
        <v>1.2399462239887766</v>
      </c>
      <c r="O19" s="32">
        <f t="shared" si="0"/>
        <v>1.4913858539390457</v>
      </c>
      <c r="P19" s="32">
        <f t="shared" si="0"/>
        <v>1.5063465695756062</v>
      </c>
      <c r="Q19" s="32">
        <f t="shared" si="0"/>
        <v>2.1941489361702127</v>
      </c>
      <c r="R19" s="32">
        <f t="shared" si="0"/>
        <v>2.4053633290789493</v>
      </c>
      <c r="S19" s="32">
        <f t="shared" si="0"/>
        <v>2.839055517755016</v>
      </c>
      <c r="T19" s="32">
        <f t="shared" si="0"/>
        <v>2.738528352921008</v>
      </c>
      <c r="U19" s="32">
        <f t="shared" si="0"/>
        <v>2.802799273740062</v>
      </c>
      <c r="V19" s="32">
        <f t="shared" si="0"/>
        <v>2.039404636962122</v>
      </c>
      <c r="W19" s="32">
        <f t="shared" si="0"/>
        <v>3.144651462578105</v>
      </c>
    </row>
    <row r="20" spans="2:23" ht="12.75">
      <c r="B20" s="4" t="s">
        <v>271</v>
      </c>
      <c r="C20" s="4"/>
      <c r="D20" s="4"/>
      <c r="E20" s="32">
        <f>E18/E8</f>
        <v>3.2430011198208293</v>
      </c>
      <c r="F20" s="32">
        <f aca="true" t="shared" si="1" ref="F20:W20">F18/F8</f>
        <v>1.519011032308904</v>
      </c>
      <c r="G20" s="32">
        <f t="shared" si="1"/>
        <v>6.459849004804393</v>
      </c>
      <c r="H20" s="32">
        <f t="shared" si="1"/>
        <v>5.8645896656534955</v>
      </c>
      <c r="I20" s="32">
        <f t="shared" si="1"/>
        <v>9.932102628285357</v>
      </c>
      <c r="J20" s="32">
        <f t="shared" si="1"/>
        <v>8.823049645390073</v>
      </c>
      <c r="K20" s="32">
        <f t="shared" si="1"/>
        <v>5.1047112462006075</v>
      </c>
      <c r="L20" s="32">
        <f t="shared" si="1"/>
        <v>0.502532928064843</v>
      </c>
      <c r="M20" s="32">
        <f t="shared" si="1"/>
        <v>-1.5646923519263949</v>
      </c>
      <c r="N20" s="32">
        <f t="shared" si="1"/>
        <v>4.06612995974698</v>
      </c>
      <c r="O20" s="32">
        <f t="shared" si="1"/>
        <v>4.851101239186346</v>
      </c>
      <c r="P20" s="32">
        <f t="shared" si="1"/>
        <v>5.807975433209038</v>
      </c>
      <c r="Q20" s="32">
        <f t="shared" si="1"/>
        <v>6.553191489361702</v>
      </c>
      <c r="R20" s="32">
        <f t="shared" si="1"/>
        <v>13.51457840819543</v>
      </c>
      <c r="S20" s="32">
        <f t="shared" si="1"/>
        <v>36.49763593380615</v>
      </c>
      <c r="T20" s="32">
        <f t="shared" si="1"/>
        <v>43.69908814589666</v>
      </c>
      <c r="U20" s="32">
        <f t="shared" si="1"/>
        <v>12.529550827423167</v>
      </c>
      <c r="V20" s="32">
        <f t="shared" si="1"/>
        <v>8.766982824916688</v>
      </c>
      <c r="W20" s="32">
        <f t="shared" si="1"/>
        <v>14.304024609074597</v>
      </c>
    </row>
    <row r="21" spans="2:23" ht="12.75">
      <c r="B21" s="4" t="s">
        <v>272</v>
      </c>
      <c r="C21" s="4"/>
      <c r="D21" s="4"/>
      <c r="E21" s="32">
        <f>prices!$D28</f>
        <v>0.15404255319148935</v>
      </c>
      <c r="F21" s="32">
        <f>prices!$D28</f>
        <v>0.15404255319148935</v>
      </c>
      <c r="G21" s="32">
        <f>prices!$D28</f>
        <v>0.15404255319148935</v>
      </c>
      <c r="H21" s="32">
        <f>prices!$D28</f>
        <v>0.15404255319148935</v>
      </c>
      <c r="I21" s="32">
        <f>prices!$D28</f>
        <v>0.15404255319148935</v>
      </c>
      <c r="J21" s="32">
        <f>prices!$D28</f>
        <v>0.15404255319148935</v>
      </c>
      <c r="K21" s="32">
        <f>prices!$D28</f>
        <v>0.15404255319148935</v>
      </c>
      <c r="L21" s="32">
        <f>prices!$D28</f>
        <v>0.15404255319148935</v>
      </c>
      <c r="M21" s="32">
        <f>prices!$D28</f>
        <v>0.15404255319148935</v>
      </c>
      <c r="N21" s="32">
        <f>prices!$D28</f>
        <v>0.15404255319148935</v>
      </c>
      <c r="O21" s="32">
        <f>prices!$D29</f>
        <v>0.6491914893617022</v>
      </c>
      <c r="P21" s="32">
        <f>prices!$D29</f>
        <v>0.6491914893617022</v>
      </c>
      <c r="Q21" s="32">
        <f>prices!$D30</f>
        <v>0.3404255319148936</v>
      </c>
      <c r="R21" s="32">
        <f>prices!$D30</f>
        <v>0.3404255319148936</v>
      </c>
      <c r="S21" s="32">
        <f>prices!$D30</f>
        <v>0.3404255319148936</v>
      </c>
      <c r="T21" s="32">
        <f>prices!$D30</f>
        <v>0.3404255319148936</v>
      </c>
      <c r="U21" s="32">
        <f>prices!$D30</f>
        <v>0.3404255319148936</v>
      </c>
      <c r="V21" s="32">
        <f>prices!$D30</f>
        <v>0.3404255319148936</v>
      </c>
      <c r="W21" s="32">
        <f>prices!$D30</f>
        <v>0.3404255319148936</v>
      </c>
    </row>
    <row r="22" spans="2:23" ht="12.75">
      <c r="B22" s="4" t="s">
        <v>273</v>
      </c>
      <c r="C22" s="4"/>
      <c r="D22" s="4"/>
      <c r="E22" s="32">
        <f aca="true" t="shared" si="2" ref="E22:W22">E18/E17</f>
        <v>0.15404255319148938</v>
      </c>
      <c r="F22" s="32">
        <f t="shared" si="2"/>
        <v>0.03728481624758219</v>
      </c>
      <c r="G22" s="32">
        <f t="shared" si="2"/>
        <v>0.15404255319148935</v>
      </c>
      <c r="H22" s="32">
        <f t="shared" si="2"/>
        <v>0.06842021276595744</v>
      </c>
      <c r="I22" s="32">
        <f t="shared" si="2"/>
        <v>0.056281914893617016</v>
      </c>
      <c r="J22" s="32">
        <f t="shared" si="2"/>
        <v>0.044115248226950364</v>
      </c>
      <c r="K22" s="32">
        <f t="shared" si="2"/>
        <v>0.059554964539007084</v>
      </c>
      <c r="L22" s="32">
        <f t="shared" si="2"/>
        <v>0.026382978723404255</v>
      </c>
      <c r="M22" s="32">
        <f t="shared" si="2"/>
        <v>-0.02412234042553192</v>
      </c>
      <c r="N22" s="32">
        <f t="shared" si="2"/>
        <v>0.04701462765957445</v>
      </c>
      <c r="O22" s="32">
        <f t="shared" si="2"/>
        <v>0.6491914893617022</v>
      </c>
      <c r="P22" s="32">
        <f t="shared" si="2"/>
        <v>0.4985607230276785</v>
      </c>
      <c r="Q22" s="32">
        <f t="shared" si="2"/>
        <v>0.3071808510638298</v>
      </c>
      <c r="R22" s="32">
        <f t="shared" si="2"/>
        <v>0.31729879740980577</v>
      </c>
      <c r="S22" s="32">
        <f t="shared" si="2"/>
        <v>0.2856336725254394</v>
      </c>
      <c r="T22" s="32">
        <f t="shared" si="2"/>
        <v>0.2659944495837188</v>
      </c>
      <c r="U22" s="32">
        <f t="shared" si="2"/>
        <v>0.2941720629047178</v>
      </c>
      <c r="V22" s="32">
        <f t="shared" si="2"/>
        <v>0.22739361702127658</v>
      </c>
      <c r="W22" s="32">
        <f t="shared" si="2"/>
        <v>0.3124300111982083</v>
      </c>
    </row>
    <row r="23" spans="2:2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>
      <c r="A24" s="4" t="s">
        <v>97</v>
      </c>
      <c r="X24" s="4"/>
    </row>
    <row r="25" spans="1:24" ht="12.75">
      <c r="A25" s="4"/>
      <c r="B25" s="4" t="s">
        <v>100</v>
      </c>
      <c r="C25" s="4"/>
      <c r="D25" s="4"/>
      <c r="E25" s="4">
        <f>'max area conventional hoe'!D5</f>
        <v>0.5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>'max area conventional hoe'!D6</f>
        <v>0.1</v>
      </c>
      <c r="P25" s="4">
        <v>0</v>
      </c>
      <c r="Q25" s="4">
        <f>'max area conventional hoe'!D7</f>
        <v>0.4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32">
        <f>SUM(E25:U25)</f>
        <v>1</v>
      </c>
    </row>
    <row r="26" spans="1:24" ht="12.75">
      <c r="A26" s="4"/>
      <c r="B26" s="4" t="s">
        <v>101</v>
      </c>
      <c r="C26" s="4"/>
      <c r="D26" s="4"/>
      <c r="E26" s="7">
        <f aca="true" t="shared" si="3" ref="E26:U26">E18*E25</f>
        <v>69.31914893617022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>I18*I25</f>
        <v>0</v>
      </c>
      <c r="J26" s="7">
        <f>J18*J25</f>
        <v>0</v>
      </c>
      <c r="K26" s="7">
        <f t="shared" si="3"/>
        <v>0</v>
      </c>
      <c r="L26" s="7">
        <f>L18*L25</f>
        <v>0</v>
      </c>
      <c r="M26" s="7">
        <f>M18*M25</f>
        <v>0</v>
      </c>
      <c r="N26" s="7">
        <f>N18*N25</f>
        <v>0</v>
      </c>
      <c r="O26" s="7">
        <f t="shared" si="3"/>
        <v>22.072510638297878</v>
      </c>
      <c r="P26" s="7">
        <f t="shared" si="3"/>
        <v>0</v>
      </c>
      <c r="Q26" s="7">
        <f t="shared" si="3"/>
        <v>98.29787234042554</v>
      </c>
      <c r="R26" s="7">
        <f t="shared" si="3"/>
        <v>0</v>
      </c>
      <c r="S26" s="7">
        <f>S18*S25</f>
        <v>0</v>
      </c>
      <c r="T26" s="7">
        <f>T18*T25</f>
        <v>0</v>
      </c>
      <c r="U26" s="7">
        <f t="shared" si="3"/>
        <v>0</v>
      </c>
      <c r="V26" s="7">
        <f>V18*V25</f>
        <v>0</v>
      </c>
      <c r="W26" s="7">
        <f>W18*W25</f>
        <v>0</v>
      </c>
      <c r="X26" s="7">
        <f>SUM(E26:R26)</f>
        <v>189.68953191489362</v>
      </c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4" t="s">
        <v>88</v>
      </c>
      <c r="E28" s="210" t="s">
        <v>104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</row>
    <row r="29" spans="1:24" ht="12.75">
      <c r="A29" s="4"/>
      <c r="E29" s="168" t="s">
        <v>75</v>
      </c>
      <c r="F29" s="168" t="s">
        <v>76</v>
      </c>
      <c r="G29" s="168" t="s">
        <v>77</v>
      </c>
      <c r="H29" s="168" t="s">
        <v>148</v>
      </c>
      <c r="I29" s="168" t="s">
        <v>193</v>
      </c>
      <c r="J29" s="168" t="s">
        <v>194</v>
      </c>
      <c r="K29" s="168" t="s">
        <v>153</v>
      </c>
      <c r="L29" s="168" t="s">
        <v>177</v>
      </c>
      <c r="M29" s="168" t="s">
        <v>178</v>
      </c>
      <c r="N29" s="168" t="s">
        <v>179</v>
      </c>
      <c r="O29" s="168" t="s">
        <v>108</v>
      </c>
      <c r="P29" s="168" t="s">
        <v>83</v>
      </c>
      <c r="Q29" s="168" t="s">
        <v>99</v>
      </c>
      <c r="R29" s="168" t="s">
        <v>85</v>
      </c>
      <c r="S29" s="168" t="s">
        <v>195</v>
      </c>
      <c r="T29" s="4" t="s">
        <v>196</v>
      </c>
      <c r="U29" s="4" t="s">
        <v>151</v>
      </c>
      <c r="V29" s="4" t="s">
        <v>181</v>
      </c>
      <c r="W29" s="4" t="s">
        <v>182</v>
      </c>
      <c r="X29" s="35" t="s">
        <v>124</v>
      </c>
    </row>
    <row r="30" spans="2:27" ht="12.75">
      <c r="B30" s="4" t="s">
        <v>102</v>
      </c>
      <c r="C30" s="4" t="s">
        <v>1</v>
      </c>
      <c r="D30" s="67">
        <v>5</v>
      </c>
      <c r="E30" s="36">
        <f>E25</f>
        <v>0.5</v>
      </c>
      <c r="F30" s="36">
        <f aca="true" t="shared" si="4" ref="F30:W30">F25</f>
        <v>0</v>
      </c>
      <c r="G30" s="36">
        <f t="shared" si="4"/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  <c r="K30" s="36">
        <f t="shared" si="4"/>
        <v>0</v>
      </c>
      <c r="L30" s="36">
        <f t="shared" si="4"/>
        <v>0</v>
      </c>
      <c r="M30" s="36">
        <f t="shared" si="4"/>
        <v>0</v>
      </c>
      <c r="N30" s="36">
        <f t="shared" si="4"/>
        <v>0</v>
      </c>
      <c r="O30" s="36">
        <f t="shared" si="4"/>
        <v>0.1</v>
      </c>
      <c r="P30" s="36">
        <f t="shared" si="4"/>
        <v>0</v>
      </c>
      <c r="Q30" s="36">
        <f t="shared" si="4"/>
        <v>0.4</v>
      </c>
      <c r="R30" s="36">
        <f t="shared" si="4"/>
        <v>0</v>
      </c>
      <c r="S30" s="36">
        <f t="shared" si="4"/>
        <v>0</v>
      </c>
      <c r="T30" s="36">
        <f t="shared" si="4"/>
        <v>0</v>
      </c>
      <c r="U30" s="36">
        <f t="shared" si="4"/>
        <v>0</v>
      </c>
      <c r="V30" s="36">
        <f t="shared" si="4"/>
        <v>0</v>
      </c>
      <c r="W30" s="36">
        <f t="shared" si="4"/>
        <v>0</v>
      </c>
      <c r="X30" s="66">
        <f>SUM(E30:W30)</f>
        <v>1</v>
      </c>
      <c r="Y30" s="32"/>
      <c r="AA30" s="5"/>
    </row>
    <row r="31" spans="2:25" ht="12.75">
      <c r="B31" s="4" t="s">
        <v>98</v>
      </c>
      <c r="C31" s="4"/>
      <c r="D31" s="4"/>
      <c r="E31" s="64">
        <f>E30*E18</f>
        <v>69.31914893617022</v>
      </c>
      <c r="F31" s="64">
        <f aca="true" t="shared" si="5" ref="F31:W31">F30*F18</f>
        <v>0</v>
      </c>
      <c r="G31" s="64">
        <f t="shared" si="5"/>
        <v>0</v>
      </c>
      <c r="H31" s="64">
        <f t="shared" si="5"/>
        <v>0</v>
      </c>
      <c r="I31" s="64">
        <f t="shared" si="5"/>
        <v>0</v>
      </c>
      <c r="J31" s="64">
        <f t="shared" si="5"/>
        <v>0</v>
      </c>
      <c r="K31" s="64">
        <f t="shared" si="5"/>
        <v>0</v>
      </c>
      <c r="L31" s="64">
        <f t="shared" si="5"/>
        <v>0</v>
      </c>
      <c r="M31" s="64">
        <f t="shared" si="5"/>
        <v>0</v>
      </c>
      <c r="N31" s="64">
        <f t="shared" si="5"/>
        <v>0</v>
      </c>
      <c r="O31" s="64">
        <f t="shared" si="5"/>
        <v>22.072510638297878</v>
      </c>
      <c r="P31" s="64">
        <f t="shared" si="5"/>
        <v>0</v>
      </c>
      <c r="Q31" s="64">
        <f t="shared" si="5"/>
        <v>98.29787234042554</v>
      </c>
      <c r="R31" s="64">
        <f t="shared" si="5"/>
        <v>0</v>
      </c>
      <c r="S31" s="64">
        <f t="shared" si="5"/>
        <v>0</v>
      </c>
      <c r="T31" s="64">
        <f t="shared" si="5"/>
        <v>0</v>
      </c>
      <c r="U31" s="64">
        <f t="shared" si="5"/>
        <v>0</v>
      </c>
      <c r="V31" s="64">
        <f t="shared" si="5"/>
        <v>0</v>
      </c>
      <c r="W31" s="64">
        <f t="shared" si="5"/>
        <v>0</v>
      </c>
      <c r="X31" s="65">
        <f>SUM(E31:W31)</f>
        <v>189.68953191489362</v>
      </c>
      <c r="Y31" s="32"/>
    </row>
    <row r="32" spans="2:24" ht="12.75">
      <c r="B32" s="4" t="s">
        <v>119</v>
      </c>
      <c r="C32" s="4"/>
      <c r="D32" s="4"/>
      <c r="E32" s="64">
        <f>E30*E17</f>
        <v>450</v>
      </c>
      <c r="F32" s="64">
        <f aca="true" t="shared" si="6" ref="F32:W32">F30*F17</f>
        <v>0</v>
      </c>
      <c r="G32" s="64">
        <f t="shared" si="6"/>
        <v>0</v>
      </c>
      <c r="H32" s="64">
        <f t="shared" si="6"/>
        <v>0</v>
      </c>
      <c r="I32" s="64">
        <f t="shared" si="6"/>
        <v>0</v>
      </c>
      <c r="J32" s="64">
        <f t="shared" si="6"/>
        <v>0</v>
      </c>
      <c r="K32" s="64">
        <f t="shared" si="6"/>
        <v>0</v>
      </c>
      <c r="L32" s="64">
        <f t="shared" si="6"/>
        <v>0</v>
      </c>
      <c r="M32" s="64">
        <f t="shared" si="6"/>
        <v>0</v>
      </c>
      <c r="N32" s="64">
        <f t="shared" si="6"/>
        <v>0</v>
      </c>
      <c r="O32" s="64">
        <f t="shared" si="6"/>
        <v>34</v>
      </c>
      <c r="P32" s="64">
        <f t="shared" si="6"/>
        <v>0</v>
      </c>
      <c r="Q32" s="64">
        <f t="shared" si="6"/>
        <v>320</v>
      </c>
      <c r="R32" s="64">
        <f t="shared" si="6"/>
        <v>0</v>
      </c>
      <c r="S32" s="64">
        <f t="shared" si="6"/>
        <v>0</v>
      </c>
      <c r="T32" s="64">
        <f t="shared" si="6"/>
        <v>0</v>
      </c>
      <c r="U32" s="64">
        <f t="shared" si="6"/>
        <v>0</v>
      </c>
      <c r="V32" s="64">
        <f t="shared" si="6"/>
        <v>0</v>
      </c>
      <c r="W32" s="64">
        <f t="shared" si="6"/>
        <v>0</v>
      </c>
      <c r="X32" s="65">
        <f>SUM(E32:W32)</f>
        <v>804</v>
      </c>
    </row>
    <row r="33" spans="2:24" ht="12.75">
      <c r="B33" s="4" t="s">
        <v>162</v>
      </c>
      <c r="C33" s="4"/>
      <c r="D33" s="4"/>
      <c r="E33" s="64">
        <f aca="true" t="shared" si="7" ref="E33:N33">E32-$D37</f>
        <v>-175</v>
      </c>
      <c r="F33" s="64">
        <f t="shared" si="7"/>
        <v>-625</v>
      </c>
      <c r="G33" s="64">
        <f t="shared" si="7"/>
        <v>-625</v>
      </c>
      <c r="H33" s="64">
        <f t="shared" si="7"/>
        <v>-625</v>
      </c>
      <c r="I33" s="64">
        <f t="shared" si="7"/>
        <v>-625</v>
      </c>
      <c r="J33" s="64">
        <f t="shared" si="7"/>
        <v>-625</v>
      </c>
      <c r="K33" s="64">
        <f t="shared" si="7"/>
        <v>-625</v>
      </c>
      <c r="L33" s="64">
        <f t="shared" si="7"/>
        <v>-625</v>
      </c>
      <c r="M33" s="64">
        <f t="shared" si="7"/>
        <v>-625</v>
      </c>
      <c r="N33" s="64">
        <f t="shared" si="7"/>
        <v>-625</v>
      </c>
      <c r="O33" s="64">
        <f>O32-$D38</f>
        <v>-16</v>
      </c>
      <c r="P33" s="64">
        <f>P32-$D38</f>
        <v>-50</v>
      </c>
      <c r="Q33" s="64">
        <f aca="true" t="shared" si="8" ref="Q33:W33">Q32</f>
        <v>320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5"/>
    </row>
    <row r="34" spans="2:24" ht="12.75">
      <c r="B34" s="4" t="s">
        <v>158</v>
      </c>
      <c r="C34" s="4"/>
      <c r="D34" s="4"/>
      <c r="E34" s="64">
        <f>IF(E33&gt;0,E33,0)</f>
        <v>0</v>
      </c>
      <c r="F34" s="64">
        <f aca="true" t="shared" si="9" ref="F34:W34">IF(F33&gt;0,F33,0)</f>
        <v>0</v>
      </c>
      <c r="G34" s="64">
        <f t="shared" si="9"/>
        <v>0</v>
      </c>
      <c r="H34" s="64">
        <f t="shared" si="9"/>
        <v>0</v>
      </c>
      <c r="I34" s="64">
        <f t="shared" si="9"/>
        <v>0</v>
      </c>
      <c r="J34" s="64">
        <f t="shared" si="9"/>
        <v>0</v>
      </c>
      <c r="K34" s="64">
        <f t="shared" si="9"/>
        <v>0</v>
      </c>
      <c r="L34" s="64">
        <f t="shared" si="9"/>
        <v>0</v>
      </c>
      <c r="M34" s="64">
        <f t="shared" si="9"/>
        <v>0</v>
      </c>
      <c r="N34" s="64">
        <f t="shared" si="9"/>
        <v>0</v>
      </c>
      <c r="O34" s="64">
        <f t="shared" si="9"/>
        <v>0</v>
      </c>
      <c r="P34" s="64">
        <f t="shared" si="9"/>
        <v>0</v>
      </c>
      <c r="Q34" s="64">
        <f t="shared" si="9"/>
        <v>320</v>
      </c>
      <c r="R34" s="64">
        <f t="shared" si="9"/>
        <v>0</v>
      </c>
      <c r="S34" s="64">
        <f t="shared" si="9"/>
        <v>0</v>
      </c>
      <c r="T34" s="64">
        <f t="shared" si="9"/>
        <v>0</v>
      </c>
      <c r="U34" s="64">
        <f t="shared" si="9"/>
        <v>0</v>
      </c>
      <c r="V34" s="64">
        <f t="shared" si="9"/>
        <v>0</v>
      </c>
      <c r="W34" s="64">
        <f t="shared" si="9"/>
        <v>0</v>
      </c>
      <c r="X34" s="65"/>
    </row>
    <row r="35" spans="2:24" ht="12.75">
      <c r="B35" s="4" t="s">
        <v>155</v>
      </c>
      <c r="C35" s="4" t="s">
        <v>1</v>
      </c>
      <c r="D35" s="67">
        <v>0</v>
      </c>
      <c r="E35" s="64">
        <f>E13*E30</f>
        <v>0</v>
      </c>
      <c r="F35" s="64">
        <f aca="true" t="shared" si="10" ref="F35:W35">F13*F30</f>
        <v>0</v>
      </c>
      <c r="G35" s="64">
        <f t="shared" si="10"/>
        <v>0</v>
      </c>
      <c r="H35" s="64">
        <f t="shared" si="10"/>
        <v>0</v>
      </c>
      <c r="I35" s="64">
        <f t="shared" si="10"/>
        <v>0</v>
      </c>
      <c r="J35" s="64">
        <f t="shared" si="10"/>
        <v>0</v>
      </c>
      <c r="K35" s="64">
        <f t="shared" si="10"/>
        <v>0</v>
      </c>
      <c r="L35" s="64">
        <f t="shared" si="10"/>
        <v>0</v>
      </c>
      <c r="M35" s="64">
        <f t="shared" si="10"/>
        <v>0</v>
      </c>
      <c r="N35" s="64">
        <f t="shared" si="10"/>
        <v>0</v>
      </c>
      <c r="O35" s="64">
        <f t="shared" si="10"/>
        <v>0</v>
      </c>
      <c r="P35" s="64">
        <f t="shared" si="10"/>
        <v>0</v>
      </c>
      <c r="Q35" s="64">
        <f t="shared" si="10"/>
        <v>0</v>
      </c>
      <c r="R35" s="64">
        <f t="shared" si="10"/>
        <v>0</v>
      </c>
      <c r="S35" s="64">
        <f t="shared" si="10"/>
        <v>0</v>
      </c>
      <c r="T35" s="64">
        <f t="shared" si="10"/>
        <v>0</v>
      </c>
      <c r="U35" s="64">
        <f t="shared" si="10"/>
        <v>0</v>
      </c>
      <c r="V35" s="64">
        <f t="shared" si="10"/>
        <v>0</v>
      </c>
      <c r="W35" s="64">
        <f t="shared" si="10"/>
        <v>0</v>
      </c>
      <c r="X35" s="65">
        <f aca="true" t="shared" si="11" ref="X35:X42">SUM(E35:W35)</f>
        <v>0</v>
      </c>
    </row>
    <row r="36" spans="2:24" ht="12.75">
      <c r="B36" s="4" t="s">
        <v>156</v>
      </c>
      <c r="C36" s="4"/>
      <c r="D36" s="4"/>
      <c r="E36" s="64">
        <f>E34*E22</f>
        <v>0</v>
      </c>
      <c r="F36" s="64">
        <f aca="true" t="shared" si="12" ref="F36:W36">F34*F22</f>
        <v>0</v>
      </c>
      <c r="G36" s="64">
        <f t="shared" si="12"/>
        <v>0</v>
      </c>
      <c r="H36" s="64">
        <f t="shared" si="12"/>
        <v>0</v>
      </c>
      <c r="I36" s="64">
        <f t="shared" si="12"/>
        <v>0</v>
      </c>
      <c r="J36" s="64">
        <f t="shared" si="12"/>
        <v>0</v>
      </c>
      <c r="K36" s="64">
        <f t="shared" si="12"/>
        <v>0</v>
      </c>
      <c r="L36" s="64">
        <f t="shared" si="12"/>
        <v>0</v>
      </c>
      <c r="M36" s="64">
        <f t="shared" si="12"/>
        <v>0</v>
      </c>
      <c r="N36" s="64">
        <f t="shared" si="12"/>
        <v>0</v>
      </c>
      <c r="O36" s="64">
        <f t="shared" si="12"/>
        <v>0</v>
      </c>
      <c r="P36" s="64">
        <f t="shared" si="12"/>
        <v>0</v>
      </c>
      <c r="Q36" s="64">
        <f t="shared" si="12"/>
        <v>98.29787234042554</v>
      </c>
      <c r="R36" s="64">
        <f t="shared" si="12"/>
        <v>0</v>
      </c>
      <c r="S36" s="64">
        <f t="shared" si="12"/>
        <v>0</v>
      </c>
      <c r="T36" s="64">
        <f t="shared" si="12"/>
        <v>0</v>
      </c>
      <c r="U36" s="64">
        <f t="shared" si="12"/>
        <v>0</v>
      </c>
      <c r="V36" s="64">
        <f t="shared" si="12"/>
        <v>0</v>
      </c>
      <c r="W36" s="64">
        <f t="shared" si="12"/>
        <v>0</v>
      </c>
      <c r="X36" s="65">
        <f t="shared" si="11"/>
        <v>98.29787234042554</v>
      </c>
    </row>
    <row r="37" spans="2:24" ht="12.75">
      <c r="B37" s="4" t="s">
        <v>94</v>
      </c>
      <c r="C37" s="4" t="s">
        <v>120</v>
      </c>
      <c r="D37" s="67">
        <f>D15</f>
        <v>625</v>
      </c>
      <c r="E37" s="64">
        <f aca="true" t="shared" si="13" ref="E37:N37">E17*E30</f>
        <v>450</v>
      </c>
      <c r="F37" s="64">
        <f t="shared" si="13"/>
        <v>0</v>
      </c>
      <c r="G37" s="64">
        <f t="shared" si="13"/>
        <v>0</v>
      </c>
      <c r="H37" s="64">
        <f t="shared" si="13"/>
        <v>0</v>
      </c>
      <c r="I37" s="64">
        <f t="shared" si="13"/>
        <v>0</v>
      </c>
      <c r="J37" s="64">
        <f t="shared" si="13"/>
        <v>0</v>
      </c>
      <c r="K37" s="64">
        <f t="shared" si="13"/>
        <v>0</v>
      </c>
      <c r="L37" s="64">
        <f t="shared" si="13"/>
        <v>0</v>
      </c>
      <c r="M37" s="64">
        <f t="shared" si="13"/>
        <v>0</v>
      </c>
      <c r="N37" s="64">
        <f t="shared" si="13"/>
        <v>0</v>
      </c>
      <c r="O37" s="64"/>
      <c r="P37" s="64"/>
      <c r="Q37" s="64"/>
      <c r="R37" s="64"/>
      <c r="S37" s="64"/>
      <c r="T37" s="64"/>
      <c r="U37" s="64"/>
      <c r="V37" s="64"/>
      <c r="W37" s="64"/>
      <c r="X37" s="65">
        <f t="shared" si="11"/>
        <v>450</v>
      </c>
    </row>
    <row r="38" spans="2:24" ht="12.75">
      <c r="B38" s="4" t="s">
        <v>95</v>
      </c>
      <c r="C38" s="4" t="s">
        <v>120</v>
      </c>
      <c r="D38" s="67">
        <f>D16</f>
        <v>50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>
        <f>O17*O30</f>
        <v>34</v>
      </c>
      <c r="P38" s="64">
        <f>P17*P30</f>
        <v>0</v>
      </c>
      <c r="Q38" s="64"/>
      <c r="R38" s="64"/>
      <c r="S38" s="64"/>
      <c r="T38" s="64"/>
      <c r="U38" s="64"/>
      <c r="V38" s="64"/>
      <c r="W38" s="64"/>
      <c r="X38" s="65">
        <f t="shared" si="11"/>
        <v>34</v>
      </c>
    </row>
    <row r="39" spans="2:24" ht="12.75">
      <c r="B39" s="4" t="s">
        <v>89</v>
      </c>
      <c r="C39" s="4" t="s">
        <v>1</v>
      </c>
      <c r="D39" s="67">
        <f>D8</f>
        <v>43.2</v>
      </c>
      <c r="E39" s="65">
        <f>E8*E$30</f>
        <v>21.375</v>
      </c>
      <c r="F39" s="65">
        <f aca="true" t="shared" si="14" ref="F39:W42">F8*F$30</f>
        <v>0</v>
      </c>
      <c r="G39" s="65">
        <f t="shared" si="14"/>
        <v>0</v>
      </c>
      <c r="H39" s="65">
        <f t="shared" si="14"/>
        <v>0</v>
      </c>
      <c r="I39" s="65">
        <f t="shared" si="14"/>
        <v>0</v>
      </c>
      <c r="J39" s="65">
        <f t="shared" si="14"/>
        <v>0</v>
      </c>
      <c r="K39" s="65">
        <f t="shared" si="14"/>
        <v>0</v>
      </c>
      <c r="L39" s="65">
        <f t="shared" si="14"/>
        <v>0</v>
      </c>
      <c r="M39" s="65">
        <f t="shared" si="14"/>
        <v>0</v>
      </c>
      <c r="N39" s="65">
        <f t="shared" si="14"/>
        <v>0</v>
      </c>
      <c r="O39" s="65">
        <f t="shared" si="14"/>
        <v>4.55</v>
      </c>
      <c r="P39" s="65">
        <f t="shared" si="14"/>
        <v>0</v>
      </c>
      <c r="Q39" s="65">
        <f t="shared" si="14"/>
        <v>15</v>
      </c>
      <c r="R39" s="65">
        <f t="shared" si="14"/>
        <v>0</v>
      </c>
      <c r="S39" s="65">
        <f t="shared" si="14"/>
        <v>0</v>
      </c>
      <c r="T39" s="65">
        <f t="shared" si="14"/>
        <v>0</v>
      </c>
      <c r="U39" s="65">
        <f t="shared" si="14"/>
        <v>0</v>
      </c>
      <c r="V39" s="65">
        <f t="shared" si="14"/>
        <v>0</v>
      </c>
      <c r="W39" s="65">
        <f t="shared" si="14"/>
        <v>0</v>
      </c>
      <c r="X39" s="65">
        <f t="shared" si="11"/>
        <v>40.925</v>
      </c>
    </row>
    <row r="40" spans="2:24" ht="12.75">
      <c r="B40" s="4" t="s">
        <v>90</v>
      </c>
      <c r="C40" s="4" t="s">
        <v>1</v>
      </c>
      <c r="D40" s="67">
        <f>D9</f>
        <v>151.2</v>
      </c>
      <c r="E40" s="65">
        <f>E9*E$30</f>
        <v>12.125</v>
      </c>
      <c r="F40" s="65">
        <f t="shared" si="14"/>
        <v>0</v>
      </c>
      <c r="G40" s="65">
        <f t="shared" si="14"/>
        <v>0</v>
      </c>
      <c r="H40" s="65">
        <f t="shared" si="14"/>
        <v>0</v>
      </c>
      <c r="I40" s="65">
        <f t="shared" si="14"/>
        <v>0</v>
      </c>
      <c r="J40" s="65">
        <f t="shared" si="14"/>
        <v>0</v>
      </c>
      <c r="K40" s="65">
        <f t="shared" si="14"/>
        <v>0</v>
      </c>
      <c r="L40" s="65">
        <f t="shared" si="14"/>
        <v>0</v>
      </c>
      <c r="M40" s="65">
        <f t="shared" si="14"/>
        <v>0</v>
      </c>
      <c r="N40" s="65">
        <f t="shared" si="14"/>
        <v>0</v>
      </c>
      <c r="O40" s="65">
        <f t="shared" si="14"/>
        <v>2.25</v>
      </c>
      <c r="P40" s="65">
        <f t="shared" si="14"/>
        <v>0</v>
      </c>
      <c r="Q40" s="65">
        <f t="shared" si="14"/>
        <v>12.600000000000001</v>
      </c>
      <c r="R40" s="65">
        <f t="shared" si="14"/>
        <v>0</v>
      </c>
      <c r="S40" s="65">
        <f t="shared" si="14"/>
        <v>0</v>
      </c>
      <c r="T40" s="65">
        <f t="shared" si="14"/>
        <v>0</v>
      </c>
      <c r="U40" s="65">
        <f t="shared" si="14"/>
        <v>0</v>
      </c>
      <c r="V40" s="65">
        <f t="shared" si="14"/>
        <v>0</v>
      </c>
      <c r="W40" s="65">
        <f t="shared" si="14"/>
        <v>0</v>
      </c>
      <c r="X40" s="65">
        <f t="shared" si="11"/>
        <v>26.975</v>
      </c>
    </row>
    <row r="41" spans="2:24" ht="12.75">
      <c r="B41" s="4" t="s">
        <v>91</v>
      </c>
      <c r="C41" s="4" t="s">
        <v>1</v>
      </c>
      <c r="D41" s="67">
        <f>D10</f>
        <v>172.8</v>
      </c>
      <c r="E41" s="65">
        <f>E10*E$30</f>
        <v>10.5</v>
      </c>
      <c r="F41" s="65">
        <f t="shared" si="14"/>
        <v>0</v>
      </c>
      <c r="G41" s="65">
        <f t="shared" si="14"/>
        <v>0</v>
      </c>
      <c r="H41" s="65">
        <f t="shared" si="14"/>
        <v>0</v>
      </c>
      <c r="I41" s="65">
        <f t="shared" si="14"/>
        <v>0</v>
      </c>
      <c r="J41" s="65">
        <f t="shared" si="14"/>
        <v>0</v>
      </c>
      <c r="K41" s="65">
        <f t="shared" si="14"/>
        <v>0</v>
      </c>
      <c r="L41" s="65">
        <f t="shared" si="14"/>
        <v>0</v>
      </c>
      <c r="M41" s="65">
        <f t="shared" si="14"/>
        <v>0</v>
      </c>
      <c r="N41" s="65">
        <f t="shared" si="14"/>
        <v>0</v>
      </c>
      <c r="O41" s="65">
        <f t="shared" si="14"/>
        <v>3.2</v>
      </c>
      <c r="P41" s="65">
        <f t="shared" si="14"/>
        <v>0</v>
      </c>
      <c r="Q41" s="65">
        <f t="shared" si="14"/>
        <v>16</v>
      </c>
      <c r="R41" s="65">
        <f t="shared" si="14"/>
        <v>0</v>
      </c>
      <c r="S41" s="65">
        <f t="shared" si="14"/>
        <v>0</v>
      </c>
      <c r="T41" s="65">
        <f t="shared" si="14"/>
        <v>0</v>
      </c>
      <c r="U41" s="65">
        <f t="shared" si="14"/>
        <v>0</v>
      </c>
      <c r="V41" s="65">
        <f t="shared" si="14"/>
        <v>0</v>
      </c>
      <c r="W41" s="65">
        <f t="shared" si="14"/>
        <v>0</v>
      </c>
      <c r="X41" s="65">
        <f t="shared" si="11"/>
        <v>29.7</v>
      </c>
    </row>
    <row r="42" spans="2:24" ht="12.75">
      <c r="B42" s="4" t="s">
        <v>92</v>
      </c>
      <c r="C42" s="4" t="s">
        <v>1</v>
      </c>
      <c r="D42" s="67">
        <f>D11</f>
        <v>151.2</v>
      </c>
      <c r="E42" s="65">
        <f>E11*E$30</f>
        <v>5.5</v>
      </c>
      <c r="F42" s="65">
        <f t="shared" si="14"/>
        <v>0</v>
      </c>
      <c r="G42" s="65">
        <f t="shared" si="14"/>
        <v>0</v>
      </c>
      <c r="H42" s="65">
        <f t="shared" si="14"/>
        <v>0</v>
      </c>
      <c r="I42" s="65">
        <f t="shared" si="14"/>
        <v>0</v>
      </c>
      <c r="J42" s="65">
        <f t="shared" si="14"/>
        <v>0</v>
      </c>
      <c r="K42" s="65">
        <f t="shared" si="14"/>
        <v>0</v>
      </c>
      <c r="L42" s="65">
        <f t="shared" si="14"/>
        <v>0</v>
      </c>
      <c r="M42" s="65">
        <f t="shared" si="14"/>
        <v>0</v>
      </c>
      <c r="N42" s="65">
        <f t="shared" si="14"/>
        <v>0</v>
      </c>
      <c r="O42" s="65">
        <f t="shared" si="14"/>
        <v>4.800000000000001</v>
      </c>
      <c r="P42" s="65">
        <f t="shared" si="14"/>
        <v>0</v>
      </c>
      <c r="Q42" s="65">
        <f t="shared" si="14"/>
        <v>1.2000000000000002</v>
      </c>
      <c r="R42" s="65">
        <f t="shared" si="14"/>
        <v>0</v>
      </c>
      <c r="S42" s="65">
        <f t="shared" si="14"/>
        <v>0</v>
      </c>
      <c r="T42" s="65">
        <f t="shared" si="14"/>
        <v>0</v>
      </c>
      <c r="U42" s="65">
        <f t="shared" si="14"/>
        <v>0</v>
      </c>
      <c r="V42" s="65">
        <f t="shared" si="14"/>
        <v>0</v>
      </c>
      <c r="W42" s="65">
        <f t="shared" si="14"/>
        <v>0</v>
      </c>
      <c r="X42" s="65">
        <f t="shared" si="11"/>
        <v>11.5</v>
      </c>
    </row>
    <row r="43" ht="12.75">
      <c r="B43" s="4"/>
    </row>
    <row r="44" ht="12.75">
      <c r="B44" s="4"/>
    </row>
    <row r="45" spans="2:4" ht="12.75">
      <c r="B45" s="4" t="s">
        <v>225</v>
      </c>
      <c r="D45" s="52"/>
    </row>
    <row r="46" spans="2:4" ht="12.75">
      <c r="B46" s="4" t="s">
        <v>226</v>
      </c>
      <c r="D46" s="68"/>
    </row>
    <row r="47" spans="2:4" ht="12.75">
      <c r="B47" s="4" t="s">
        <v>227</v>
      </c>
      <c r="D47" s="65"/>
    </row>
    <row r="49" spans="1:24" ht="12.75">
      <c r="A49" s="2"/>
      <c r="B49" s="2"/>
      <c r="C49" s="2"/>
      <c r="D49" s="2"/>
      <c r="E49" s="6" t="s">
        <v>81</v>
      </c>
      <c r="F49" s="2"/>
      <c r="G49" s="2"/>
      <c r="H49" s="2"/>
      <c r="I49" s="2"/>
      <c r="J49" s="2"/>
      <c r="K49" s="2"/>
      <c r="L49" s="2"/>
      <c r="M49" s="2"/>
      <c r="N49" s="2"/>
      <c r="O49" s="6" t="s">
        <v>82</v>
      </c>
      <c r="P49" s="2"/>
      <c r="Q49" s="6" t="s">
        <v>84</v>
      </c>
      <c r="R49" s="6"/>
      <c r="S49" s="6"/>
      <c r="T49" s="6"/>
      <c r="U49" s="6"/>
      <c r="V49" s="6"/>
      <c r="W49" s="6"/>
      <c r="X49" s="2"/>
    </row>
    <row r="50" spans="1:25" ht="12.75">
      <c r="A50" s="3"/>
      <c r="B50" s="3"/>
      <c r="C50" s="3"/>
      <c r="D50" s="3"/>
      <c r="E50" s="70" t="s">
        <v>75</v>
      </c>
      <c r="F50" s="70" t="s">
        <v>76</v>
      </c>
      <c r="G50" s="70" t="s">
        <v>77</v>
      </c>
      <c r="H50" s="70" t="s">
        <v>148</v>
      </c>
      <c r="I50" s="70" t="s">
        <v>193</v>
      </c>
      <c r="J50" s="70" t="s">
        <v>194</v>
      </c>
      <c r="K50" s="70" t="s">
        <v>153</v>
      </c>
      <c r="L50" s="70" t="s">
        <v>177</v>
      </c>
      <c r="M50" s="70" t="s">
        <v>178</v>
      </c>
      <c r="N50" s="70" t="s">
        <v>179</v>
      </c>
      <c r="O50" s="70" t="s">
        <v>108</v>
      </c>
      <c r="P50" s="70" t="s">
        <v>83</v>
      </c>
      <c r="Q50" s="70" t="s">
        <v>99</v>
      </c>
      <c r="R50" s="70" t="s">
        <v>85</v>
      </c>
      <c r="S50" s="70" t="s">
        <v>195</v>
      </c>
      <c r="T50" s="70" t="s">
        <v>196</v>
      </c>
      <c r="U50" s="70" t="s">
        <v>151</v>
      </c>
      <c r="V50" s="70" t="s">
        <v>181</v>
      </c>
      <c r="W50" s="70" t="s">
        <v>182</v>
      </c>
      <c r="X50" s="37" t="s">
        <v>123</v>
      </c>
      <c r="Y50" s="4"/>
    </row>
    <row r="51" spans="1:25" ht="12.75">
      <c r="A51" s="1" t="s">
        <v>288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2"/>
      <c r="Y51" s="101"/>
    </row>
    <row r="52" spans="1:25" ht="12.75">
      <c r="A52" s="1" t="s">
        <v>289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2"/>
      <c r="Y52" s="101"/>
    </row>
    <row r="53" spans="2:25" ht="12.75">
      <c r="B53" s="4" t="s">
        <v>102</v>
      </c>
      <c r="E53" s="107">
        <v>0</v>
      </c>
      <c r="F53" s="107">
        <v>0</v>
      </c>
      <c r="G53" s="107">
        <v>0.4807692307692308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0.14705882352941177</v>
      </c>
      <c r="P53" s="107">
        <v>0</v>
      </c>
      <c r="Q53" s="107">
        <v>0</v>
      </c>
      <c r="R53" s="107">
        <v>0.8001843472431709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3">
        <f>SUM(E53:W53)</f>
        <v>1.4280124015418134</v>
      </c>
      <c r="Y53" s="101"/>
    </row>
    <row r="54" spans="1:27" ht="12.75">
      <c r="A54" s="1"/>
      <c r="B54" s="4" t="s">
        <v>98</v>
      </c>
      <c r="E54" s="101">
        <v>0</v>
      </c>
      <c r="F54" s="101">
        <v>0</v>
      </c>
      <c r="G54" s="101">
        <v>96.27659574468085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32.459574468085115</v>
      </c>
      <c r="P54" s="101">
        <v>0</v>
      </c>
      <c r="Q54" s="101">
        <v>0</v>
      </c>
      <c r="R54" s="101">
        <v>291.9821607493698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2">
        <f>SUM(E54:W54)</f>
        <v>420.7183309621358</v>
      </c>
      <c r="Y54" s="101"/>
      <c r="AA54" s="4"/>
    </row>
    <row r="55" spans="2:25" ht="12.75">
      <c r="B55" s="4" t="s">
        <v>119</v>
      </c>
      <c r="E55" s="107">
        <v>0</v>
      </c>
      <c r="F55" s="107">
        <v>0</v>
      </c>
      <c r="G55" s="107">
        <v>625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50</v>
      </c>
      <c r="P55" s="107">
        <v>0</v>
      </c>
      <c r="Q55" s="107">
        <v>0</v>
      </c>
      <c r="R55" s="107">
        <v>920.2119993296466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2">
        <f>SUM(E55:W55)</f>
        <v>1595.2119993296465</v>
      </c>
      <c r="Y55" s="101"/>
    </row>
    <row r="56" spans="2:25" ht="12.75">
      <c r="B56" s="4" t="s">
        <v>162</v>
      </c>
      <c r="E56" s="102">
        <v>-625</v>
      </c>
      <c r="F56" s="102">
        <v>-625</v>
      </c>
      <c r="G56" s="102">
        <v>0</v>
      </c>
      <c r="H56" s="102">
        <v>-625</v>
      </c>
      <c r="I56" s="102">
        <v>-625</v>
      </c>
      <c r="J56" s="102">
        <v>-625</v>
      </c>
      <c r="K56" s="102">
        <v>-625</v>
      </c>
      <c r="L56" s="102">
        <v>-625</v>
      </c>
      <c r="M56" s="102">
        <v>-625</v>
      </c>
      <c r="N56" s="102">
        <v>-625</v>
      </c>
      <c r="O56" s="102">
        <v>0</v>
      </c>
      <c r="P56" s="102">
        <v>-50</v>
      </c>
      <c r="Q56" s="102">
        <v>0</v>
      </c>
      <c r="R56" s="102">
        <v>920.2119993296466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/>
      <c r="Y56" s="170"/>
    </row>
    <row r="57" spans="2:25" ht="12.75">
      <c r="B57" s="4" t="s">
        <v>157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920.2119993296466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/>
      <c r="Y57" s="101"/>
    </row>
    <row r="58" spans="2:26" ht="12.75">
      <c r="B58" s="4" t="s">
        <v>155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f aca="true" t="shared" si="15" ref="X58:X65">SUM(E58:W58)</f>
        <v>0</v>
      </c>
      <c r="Y58" s="101"/>
      <c r="Z58" s="47"/>
    </row>
    <row r="59" spans="2:25" ht="12.75">
      <c r="B59" s="4" t="s">
        <v>156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291.9821607493698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f t="shared" si="15"/>
        <v>291.9821607493698</v>
      </c>
      <c r="Y59" s="101"/>
    </row>
    <row r="60" spans="2:25" ht="12.75">
      <c r="B60" s="4" t="s">
        <v>94</v>
      </c>
      <c r="E60" s="168">
        <v>0</v>
      </c>
      <c r="F60" s="104">
        <v>0</v>
      </c>
      <c r="G60" s="104">
        <v>625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/>
      <c r="P60" s="104"/>
      <c r="Q60" s="104"/>
      <c r="R60" s="104"/>
      <c r="S60" s="104"/>
      <c r="T60" s="104"/>
      <c r="U60" s="104"/>
      <c r="V60" s="104"/>
      <c r="W60" s="104"/>
      <c r="X60" s="102">
        <f t="shared" si="15"/>
        <v>625</v>
      </c>
      <c r="Y60" s="101"/>
    </row>
    <row r="61" spans="2:25" ht="12.75">
      <c r="B61" s="4" t="s">
        <v>95</v>
      </c>
      <c r="E61" s="168"/>
      <c r="F61" s="104"/>
      <c r="G61" s="104"/>
      <c r="H61" s="104"/>
      <c r="I61" s="104"/>
      <c r="J61" s="104"/>
      <c r="K61" s="104"/>
      <c r="L61" s="104"/>
      <c r="M61" s="104"/>
      <c r="N61" s="104"/>
      <c r="O61" s="104">
        <v>50</v>
      </c>
      <c r="P61" s="104">
        <v>0</v>
      </c>
      <c r="Q61" s="104"/>
      <c r="R61" s="104"/>
      <c r="S61" s="104"/>
      <c r="T61" s="104"/>
      <c r="U61" s="104"/>
      <c r="V61" s="104"/>
      <c r="W61" s="104"/>
      <c r="X61" s="102">
        <f t="shared" si="15"/>
        <v>50</v>
      </c>
      <c r="Y61" s="101"/>
    </row>
    <row r="62" spans="2:25" ht="12.75">
      <c r="B62" s="4" t="s">
        <v>89</v>
      </c>
      <c r="E62" s="168">
        <v>0</v>
      </c>
      <c r="F62" s="104">
        <v>0</v>
      </c>
      <c r="G62" s="104">
        <v>14.903846153846155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6.6911764705882355</v>
      </c>
      <c r="P62" s="104">
        <v>0</v>
      </c>
      <c r="Q62" s="104">
        <v>0</v>
      </c>
      <c r="R62" s="104">
        <v>21.604977375565614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2">
        <f t="shared" si="15"/>
        <v>43.2</v>
      </c>
      <c r="Y62" s="101"/>
    </row>
    <row r="63" spans="2:25" ht="12.75">
      <c r="B63" s="4" t="s">
        <v>90</v>
      </c>
      <c r="E63" s="168">
        <v>0</v>
      </c>
      <c r="F63" s="104">
        <v>0</v>
      </c>
      <c r="G63" s="104">
        <v>12.01923076923077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3.308823529411765</v>
      </c>
      <c r="P63" s="104">
        <v>0</v>
      </c>
      <c r="Q63" s="104">
        <v>0</v>
      </c>
      <c r="R63" s="104">
        <v>20.004608681079272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2">
        <f t="shared" si="15"/>
        <v>35.3326629797218</v>
      </c>
      <c r="Y63" s="101"/>
    </row>
    <row r="64" spans="2:25" ht="12.75">
      <c r="B64" s="4" t="s">
        <v>91</v>
      </c>
      <c r="E64" s="101">
        <v>0</v>
      </c>
      <c r="F64" s="101">
        <v>0</v>
      </c>
      <c r="G64" s="101">
        <v>17.78846153846154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4.705882352941177</v>
      </c>
      <c r="P64" s="101">
        <v>0</v>
      </c>
      <c r="Q64" s="101">
        <v>0</v>
      </c>
      <c r="R64" s="101">
        <v>52.57211161387633</v>
      </c>
      <c r="S64" s="101">
        <v>0</v>
      </c>
      <c r="T64" s="101">
        <v>0</v>
      </c>
      <c r="U64" s="101">
        <v>0</v>
      </c>
      <c r="V64" s="101">
        <v>0</v>
      </c>
      <c r="W64" s="101">
        <v>0</v>
      </c>
      <c r="X64" s="102">
        <f t="shared" si="15"/>
        <v>75.06645550527905</v>
      </c>
      <c r="Y64" s="101"/>
    </row>
    <row r="65" spans="1:27" ht="12.75">
      <c r="A65" s="1"/>
      <c r="B65" s="4" t="s">
        <v>92</v>
      </c>
      <c r="E65" s="101">
        <v>0</v>
      </c>
      <c r="F65" s="101">
        <v>0</v>
      </c>
      <c r="G65" s="101">
        <v>16.346153846153847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7.0588235294117645</v>
      </c>
      <c r="P65" s="101">
        <v>0</v>
      </c>
      <c r="Q65" s="101">
        <v>0</v>
      </c>
      <c r="R65" s="101">
        <v>27.20626780626781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2">
        <f t="shared" si="15"/>
        <v>50.611245181833425</v>
      </c>
      <c r="Y65" s="101"/>
      <c r="AA65" s="4"/>
    </row>
    <row r="66" spans="5:25" ht="12.75"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3"/>
      <c r="Y66" s="101"/>
    </row>
    <row r="67" spans="1:25" ht="12.75">
      <c r="A67" s="1" t="s">
        <v>290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70"/>
    </row>
    <row r="68" spans="2:26" ht="12.75">
      <c r="B68" s="4" t="s">
        <v>102</v>
      </c>
      <c r="E68" s="103">
        <v>0</v>
      </c>
      <c r="F68" s="103">
        <v>0</v>
      </c>
      <c r="G68" s="103">
        <v>0</v>
      </c>
      <c r="H68" s="103">
        <v>0.20833333333333331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0.08849557522123894</v>
      </c>
      <c r="Q68" s="103">
        <v>0</v>
      </c>
      <c r="R68" s="103">
        <v>1.1709739975964166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f>SUM(E68:W68)</f>
        <v>1.4678029061509887</v>
      </c>
      <c r="Y68" s="101"/>
      <c r="Z68" s="4"/>
    </row>
    <row r="69" spans="2:29" ht="12.75">
      <c r="B69" s="4" t="s">
        <v>98</v>
      </c>
      <c r="E69" s="102">
        <v>0</v>
      </c>
      <c r="F69" s="102">
        <v>0</v>
      </c>
      <c r="G69" s="102">
        <v>0</v>
      </c>
      <c r="H69" s="102">
        <v>42.762632978723396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24.928036151383925</v>
      </c>
      <c r="Q69" s="102">
        <v>0</v>
      </c>
      <c r="R69" s="102">
        <v>427.2809374208201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f>SUM(E69:W69)</f>
        <v>494.97160655092745</v>
      </c>
      <c r="Y69" s="101"/>
      <c r="AC69" s="4"/>
    </row>
    <row r="70" spans="2:29" ht="12.75">
      <c r="B70" s="4" t="s">
        <v>119</v>
      </c>
      <c r="E70" s="102">
        <v>0</v>
      </c>
      <c r="F70" s="102">
        <v>0</v>
      </c>
      <c r="G70" s="102">
        <v>0</v>
      </c>
      <c r="H70" s="102">
        <v>625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50</v>
      </c>
      <c r="Q70" s="102">
        <v>0</v>
      </c>
      <c r="R70" s="102">
        <v>1346.620097235879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f>SUM(E70:W70)</f>
        <v>2021.620097235879</v>
      </c>
      <c r="Y70" s="101"/>
      <c r="AC70" s="4"/>
    </row>
    <row r="71" spans="2:25" ht="12.75">
      <c r="B71" s="4" t="s">
        <v>162</v>
      </c>
      <c r="E71" s="102">
        <v>-625</v>
      </c>
      <c r="F71" s="102">
        <v>-625</v>
      </c>
      <c r="G71" s="102">
        <v>-625</v>
      </c>
      <c r="H71" s="102">
        <v>0</v>
      </c>
      <c r="I71" s="102">
        <v>-625</v>
      </c>
      <c r="J71" s="102">
        <v>-625</v>
      </c>
      <c r="K71" s="102">
        <v>-625</v>
      </c>
      <c r="L71" s="102">
        <v>-625</v>
      </c>
      <c r="M71" s="102">
        <v>-625</v>
      </c>
      <c r="N71" s="102">
        <v>-625</v>
      </c>
      <c r="O71" s="102">
        <v>-50</v>
      </c>
      <c r="P71" s="102">
        <v>0</v>
      </c>
      <c r="Q71" s="102">
        <v>0</v>
      </c>
      <c r="R71" s="102">
        <v>1346.620097235879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/>
      <c r="Y71" s="101"/>
    </row>
    <row r="72" spans="2:25" ht="12.75">
      <c r="B72" s="4" t="s">
        <v>157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1346.620097235879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/>
      <c r="Y72" s="101"/>
    </row>
    <row r="73" spans="2:25" ht="12.75">
      <c r="B73" t="s">
        <v>155</v>
      </c>
      <c r="E73" s="101">
        <v>0</v>
      </c>
      <c r="F73" s="101">
        <v>0</v>
      </c>
      <c r="G73" s="101">
        <v>0</v>
      </c>
      <c r="H73" s="101">
        <v>53.51396276595745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7.531538316701186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1">
        <v>0</v>
      </c>
      <c r="X73" s="102">
        <f aca="true" t="shared" si="16" ref="X73:X80">SUM(E73:W73)</f>
        <v>61.04550108265864</v>
      </c>
      <c r="Y73" s="101"/>
    </row>
    <row r="74" spans="2:25" ht="12.75">
      <c r="B74" t="s">
        <v>156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427.2809374208201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2">
        <f t="shared" si="16"/>
        <v>427.2809374208201</v>
      </c>
      <c r="Y74" s="101"/>
    </row>
    <row r="75" spans="2:25" ht="12.75">
      <c r="B75" t="s">
        <v>94</v>
      </c>
      <c r="E75" s="101">
        <v>0</v>
      </c>
      <c r="F75" s="101">
        <v>0</v>
      </c>
      <c r="G75" s="101">
        <v>0</v>
      </c>
      <c r="H75" s="101">
        <v>625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2">
        <f t="shared" si="16"/>
        <v>625</v>
      </c>
      <c r="Y75" s="101"/>
    </row>
    <row r="76" spans="2:25" ht="12.75">
      <c r="B76" s="4" t="s">
        <v>95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>
        <v>0</v>
      </c>
      <c r="P76" s="101">
        <v>50</v>
      </c>
      <c r="Q76" s="101"/>
      <c r="R76" s="101"/>
      <c r="S76" s="101"/>
      <c r="T76" s="101"/>
      <c r="U76" s="101"/>
      <c r="V76" s="101"/>
      <c r="W76" s="101"/>
      <c r="X76" s="102">
        <f t="shared" si="16"/>
        <v>50</v>
      </c>
      <c r="Y76" s="101"/>
    </row>
    <row r="77" spans="2:25" ht="12.75">
      <c r="B77" s="4" t="s">
        <v>89</v>
      </c>
      <c r="E77" s="101">
        <v>0</v>
      </c>
      <c r="F77" s="101">
        <v>0</v>
      </c>
      <c r="G77" s="101">
        <v>0</v>
      </c>
      <c r="H77" s="101">
        <v>7.291666666666666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4.292035398230088</v>
      </c>
      <c r="Q77" s="101">
        <v>0</v>
      </c>
      <c r="R77" s="101">
        <v>31.616297935103248</v>
      </c>
      <c r="S77" s="101">
        <v>0</v>
      </c>
      <c r="T77" s="101">
        <v>0</v>
      </c>
      <c r="U77" s="101">
        <v>0</v>
      </c>
      <c r="V77" s="101">
        <v>0</v>
      </c>
      <c r="W77" s="101">
        <v>0</v>
      </c>
      <c r="X77" s="102">
        <f t="shared" si="16"/>
        <v>43.2</v>
      </c>
      <c r="Y77" s="101"/>
    </row>
    <row r="78" spans="2:25" ht="12.75">
      <c r="B78" s="4" t="s">
        <v>90</v>
      </c>
      <c r="E78" s="101">
        <v>0</v>
      </c>
      <c r="F78" s="101">
        <v>0</v>
      </c>
      <c r="G78" s="101">
        <v>0</v>
      </c>
      <c r="H78" s="101">
        <v>6.041666666666666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2.168141592920354</v>
      </c>
      <c r="Q78" s="101">
        <v>0</v>
      </c>
      <c r="R78" s="101">
        <v>29.274349939910415</v>
      </c>
      <c r="S78" s="101">
        <v>0</v>
      </c>
      <c r="T78" s="101">
        <v>0</v>
      </c>
      <c r="U78" s="101">
        <v>0</v>
      </c>
      <c r="V78" s="101">
        <v>0</v>
      </c>
      <c r="W78" s="101">
        <v>0</v>
      </c>
      <c r="X78" s="102">
        <f t="shared" si="16"/>
        <v>37.484158199497436</v>
      </c>
      <c r="Y78" s="101"/>
    </row>
    <row r="79" spans="2:25" ht="12.75">
      <c r="B79" s="4" t="s">
        <v>91</v>
      </c>
      <c r="E79" s="101">
        <v>0</v>
      </c>
      <c r="F79" s="101">
        <v>0</v>
      </c>
      <c r="G79" s="101">
        <v>0</v>
      </c>
      <c r="H79" s="101">
        <v>10.416666666666666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4.070796460176991</v>
      </c>
      <c r="Q79" s="101">
        <v>0</v>
      </c>
      <c r="R79" s="101">
        <v>76.93299164208457</v>
      </c>
      <c r="S79" s="101">
        <v>0</v>
      </c>
      <c r="T79" s="101">
        <v>0</v>
      </c>
      <c r="U79" s="101">
        <v>0</v>
      </c>
      <c r="V79" s="101">
        <v>0</v>
      </c>
      <c r="W79" s="101">
        <v>0</v>
      </c>
      <c r="X79" s="102">
        <f t="shared" si="16"/>
        <v>91.42045476892824</v>
      </c>
      <c r="Y79" s="101"/>
    </row>
    <row r="80" spans="2:29" ht="12.75">
      <c r="B80" s="4" t="s">
        <v>92</v>
      </c>
      <c r="E80" s="101">
        <v>0</v>
      </c>
      <c r="F80" s="101">
        <v>0</v>
      </c>
      <c r="G80" s="101">
        <v>0</v>
      </c>
      <c r="H80" s="101">
        <v>7.083333333333333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6.017699115044247</v>
      </c>
      <c r="Q80" s="101">
        <v>0</v>
      </c>
      <c r="R80" s="101">
        <v>39.813115918278164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2">
        <f t="shared" si="16"/>
        <v>52.914148366655745</v>
      </c>
      <c r="Y80" s="101"/>
      <c r="AC80" s="4"/>
    </row>
    <row r="81" spans="5:29" ht="12.75"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AC81" s="4"/>
    </row>
    <row r="82" spans="1:25" ht="12.75">
      <c r="A82" s="1" t="s">
        <v>291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1"/>
      <c r="O82" s="104"/>
      <c r="P82" s="104"/>
      <c r="Q82" s="104"/>
      <c r="R82" s="104"/>
      <c r="S82" s="104"/>
      <c r="T82" s="104"/>
      <c r="U82" s="104"/>
      <c r="V82" s="104"/>
      <c r="W82" s="101"/>
      <c r="X82" s="102"/>
      <c r="Y82" s="101"/>
    </row>
    <row r="83" spans="1:25" ht="12.75">
      <c r="A83" s="1"/>
      <c r="B83" s="4" t="s">
        <v>102</v>
      </c>
      <c r="E83" s="172">
        <v>0</v>
      </c>
      <c r="F83" s="172">
        <v>0</v>
      </c>
      <c r="G83" s="172">
        <v>0</v>
      </c>
      <c r="H83" s="172">
        <v>0.20833333333333331</v>
      </c>
      <c r="I83" s="172">
        <v>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  <c r="O83" s="172">
        <v>0</v>
      </c>
      <c r="P83" s="172">
        <v>0.08849557522123894</v>
      </c>
      <c r="Q83" s="172">
        <v>0</v>
      </c>
      <c r="R83" s="172">
        <v>1.1709739975964166</v>
      </c>
      <c r="S83" s="172">
        <v>0</v>
      </c>
      <c r="T83" s="172">
        <v>0</v>
      </c>
      <c r="U83" s="172">
        <v>0</v>
      </c>
      <c r="V83" s="172">
        <v>0</v>
      </c>
      <c r="W83" s="172">
        <v>0</v>
      </c>
      <c r="X83" s="103">
        <f>SUM(E83:W83)</f>
        <v>1.4678029061509887</v>
      </c>
      <c r="Y83" s="101"/>
    </row>
    <row r="84" spans="2:25" ht="12.75">
      <c r="B84" s="4" t="s">
        <v>98</v>
      </c>
      <c r="E84" s="104">
        <v>0</v>
      </c>
      <c r="F84" s="104">
        <v>0</v>
      </c>
      <c r="G84" s="104">
        <v>0</v>
      </c>
      <c r="H84" s="104">
        <v>42.762632978723396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24.928036151383925</v>
      </c>
      <c r="Q84" s="104">
        <v>0</v>
      </c>
      <c r="R84" s="104">
        <v>427.2809374208201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2">
        <f>SUM(E84:W84)</f>
        <v>494.97160655092745</v>
      </c>
      <c r="Y84" s="101"/>
    </row>
    <row r="85" spans="2:25" ht="12.75">
      <c r="B85" s="4" t="s">
        <v>119</v>
      </c>
      <c r="E85" s="104">
        <v>0</v>
      </c>
      <c r="F85" s="104">
        <v>0</v>
      </c>
      <c r="G85" s="104">
        <v>0</v>
      </c>
      <c r="H85" s="104">
        <v>625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50</v>
      </c>
      <c r="Q85" s="104">
        <v>0</v>
      </c>
      <c r="R85" s="104">
        <v>1346.620097235879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2">
        <f>SUM(E85:W85)</f>
        <v>2021.620097235879</v>
      </c>
      <c r="Y85" s="101"/>
    </row>
    <row r="86" spans="2:25" ht="12.75">
      <c r="B86" s="4" t="s">
        <v>162</v>
      </c>
      <c r="E86" s="104">
        <v>-625</v>
      </c>
      <c r="F86" s="104">
        <v>-625</v>
      </c>
      <c r="G86" s="104">
        <v>-625</v>
      </c>
      <c r="H86" s="104">
        <v>0</v>
      </c>
      <c r="I86" s="104">
        <v>-625</v>
      </c>
      <c r="J86" s="104">
        <v>-625</v>
      </c>
      <c r="K86" s="104">
        <v>-625</v>
      </c>
      <c r="L86" s="104">
        <v>-625</v>
      </c>
      <c r="M86" s="104">
        <v>-625</v>
      </c>
      <c r="N86" s="104">
        <v>-625</v>
      </c>
      <c r="O86" s="104">
        <v>-50</v>
      </c>
      <c r="P86" s="104">
        <v>0</v>
      </c>
      <c r="Q86" s="104">
        <v>0</v>
      </c>
      <c r="R86" s="104">
        <v>1346.620097235879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2"/>
      <c r="Y86" s="101"/>
    </row>
    <row r="87" spans="2:25" ht="12.75">
      <c r="B87" s="4" t="s">
        <v>157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1346.620097235879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2"/>
      <c r="Y87" s="101"/>
    </row>
    <row r="88" spans="2:25" ht="12.75">
      <c r="B88" t="s">
        <v>155</v>
      </c>
      <c r="E88" s="104">
        <v>0</v>
      </c>
      <c r="F88" s="104">
        <v>0</v>
      </c>
      <c r="G88" s="104">
        <v>0</v>
      </c>
      <c r="H88" s="104">
        <v>53.51396276595745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7.531538316701186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2">
        <f aca="true" t="shared" si="17" ref="X88:X95">SUM(E88:W88)</f>
        <v>61.04550108265864</v>
      </c>
      <c r="Y88" s="101"/>
    </row>
    <row r="89" spans="1:25" ht="12.75">
      <c r="A89" s="1"/>
      <c r="B89" t="s">
        <v>156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427.2809374208201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2">
        <f t="shared" si="17"/>
        <v>427.2809374208201</v>
      </c>
      <c r="Y89" s="101"/>
    </row>
    <row r="90" spans="2:25" ht="12.75">
      <c r="B90" t="s">
        <v>94</v>
      </c>
      <c r="E90" s="104">
        <v>0</v>
      </c>
      <c r="F90" s="104">
        <v>0</v>
      </c>
      <c r="G90" s="104">
        <v>0</v>
      </c>
      <c r="H90" s="104">
        <v>625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2">
        <f t="shared" si="17"/>
        <v>625</v>
      </c>
      <c r="Y90" s="101"/>
    </row>
    <row r="91" spans="2:25" ht="12.75">
      <c r="B91" s="4" t="s">
        <v>95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>
        <v>0</v>
      </c>
      <c r="P91" s="104">
        <v>50</v>
      </c>
      <c r="Q91" s="104"/>
      <c r="R91" s="104"/>
      <c r="S91" s="104"/>
      <c r="T91" s="104"/>
      <c r="U91" s="104"/>
      <c r="V91" s="104"/>
      <c r="W91" s="104"/>
      <c r="X91" s="102">
        <f t="shared" si="17"/>
        <v>50</v>
      </c>
      <c r="Y91" s="101"/>
    </row>
    <row r="92" spans="2:25" ht="12.75">
      <c r="B92" s="4" t="s">
        <v>89</v>
      </c>
      <c r="E92" s="104">
        <v>0</v>
      </c>
      <c r="F92" s="104">
        <v>0</v>
      </c>
      <c r="G92" s="104">
        <v>0</v>
      </c>
      <c r="H92" s="104">
        <v>7.291666666666666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4.292035398230088</v>
      </c>
      <c r="Q92" s="104">
        <v>0</v>
      </c>
      <c r="R92" s="104">
        <v>31.616297935103248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2">
        <f t="shared" si="17"/>
        <v>43.2</v>
      </c>
      <c r="Y92" s="101"/>
    </row>
    <row r="93" spans="2:25" ht="12.75">
      <c r="B93" s="4" t="s">
        <v>90</v>
      </c>
      <c r="E93" s="104">
        <v>0</v>
      </c>
      <c r="F93" s="104">
        <v>0</v>
      </c>
      <c r="G93" s="104">
        <v>0</v>
      </c>
      <c r="H93" s="104">
        <v>6.041666666666666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2.168141592920354</v>
      </c>
      <c r="Q93" s="104">
        <v>0</v>
      </c>
      <c r="R93" s="104">
        <v>29.274349939910415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2">
        <f t="shared" si="17"/>
        <v>37.484158199497436</v>
      </c>
      <c r="Y93" s="101"/>
    </row>
    <row r="94" spans="2:25" ht="12.75">
      <c r="B94" s="4" t="s">
        <v>91</v>
      </c>
      <c r="E94" s="104">
        <v>0</v>
      </c>
      <c r="F94" s="104">
        <v>0</v>
      </c>
      <c r="G94" s="104">
        <v>0</v>
      </c>
      <c r="H94" s="104">
        <v>10.416666666666666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4.070796460176991</v>
      </c>
      <c r="Q94" s="104">
        <v>0</v>
      </c>
      <c r="R94" s="104">
        <v>76.93299164208457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2">
        <f t="shared" si="17"/>
        <v>91.42045476892824</v>
      </c>
      <c r="Y94" s="101"/>
    </row>
    <row r="95" spans="2:25" ht="12.75">
      <c r="B95" s="4" t="s">
        <v>92</v>
      </c>
      <c r="E95" s="104">
        <v>0</v>
      </c>
      <c r="F95" s="104">
        <v>0</v>
      </c>
      <c r="G95" s="104">
        <v>0</v>
      </c>
      <c r="H95" s="104">
        <v>7.083333333333333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6.017699115044247</v>
      </c>
      <c r="Q95" s="104">
        <v>0</v>
      </c>
      <c r="R95" s="104">
        <v>39.813115918278164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2">
        <f t="shared" si="17"/>
        <v>52.914148366655745</v>
      </c>
      <c r="Y95" s="101"/>
    </row>
    <row r="96" spans="2:25" ht="12.75">
      <c r="B96" s="4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ht="12.75">
      <c r="A97" s="1" t="s">
        <v>292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1"/>
      <c r="O97" s="104"/>
      <c r="P97" s="104"/>
      <c r="Q97" s="104"/>
      <c r="R97" s="104"/>
      <c r="S97" s="104"/>
      <c r="T97" s="104"/>
      <c r="U97" s="104"/>
      <c r="V97" s="104"/>
      <c r="W97" s="101"/>
      <c r="X97" s="101"/>
      <c r="Y97" s="101"/>
    </row>
    <row r="98" spans="1:25" ht="12.75">
      <c r="A98" s="1"/>
      <c r="B98" s="4" t="s">
        <v>102</v>
      </c>
      <c r="E98" s="107">
        <v>0</v>
      </c>
      <c r="F98" s="107">
        <v>0</v>
      </c>
      <c r="G98" s="107">
        <v>0.4807692307692308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0.08849557522123894</v>
      </c>
      <c r="Q98" s="107">
        <v>0</v>
      </c>
      <c r="R98" s="107">
        <v>0.18485024861858518</v>
      </c>
      <c r="S98" s="107">
        <v>2.112573526135774</v>
      </c>
      <c r="T98" s="107">
        <v>0</v>
      </c>
      <c r="U98" s="107">
        <v>0</v>
      </c>
      <c r="V98" s="107">
        <v>0</v>
      </c>
      <c r="W98" s="107">
        <v>0</v>
      </c>
      <c r="X98" s="103">
        <f>SUM(E98:W98)</f>
        <v>2.866688580744829</v>
      </c>
      <c r="Y98" s="101"/>
    </row>
    <row r="99" spans="2:25" ht="12.75">
      <c r="B99" s="4" t="s">
        <v>98</v>
      </c>
      <c r="E99" s="105">
        <v>0</v>
      </c>
      <c r="F99" s="105">
        <v>0</v>
      </c>
      <c r="G99" s="105">
        <v>96.27659574468085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24.928036151383925</v>
      </c>
      <c r="Q99" s="105">
        <v>0</v>
      </c>
      <c r="R99" s="105">
        <v>67.45067582571778</v>
      </c>
      <c r="S99" s="105">
        <v>693.9354549627052</v>
      </c>
      <c r="T99" s="105">
        <v>0</v>
      </c>
      <c r="U99" s="105">
        <v>0</v>
      </c>
      <c r="V99" s="105">
        <v>0</v>
      </c>
      <c r="W99" s="105">
        <v>0</v>
      </c>
      <c r="X99" s="102">
        <f>SUM(E99:W99)</f>
        <v>882.5907626844878</v>
      </c>
      <c r="Y99" s="101"/>
    </row>
    <row r="100" spans="2:25" ht="12.75">
      <c r="B100" s="4" t="s">
        <v>119</v>
      </c>
      <c r="E100" s="105">
        <v>0</v>
      </c>
      <c r="F100" s="105">
        <v>0</v>
      </c>
      <c r="G100" s="105">
        <v>625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50</v>
      </c>
      <c r="Q100" s="105">
        <v>0</v>
      </c>
      <c r="R100" s="105">
        <v>212.57778591137296</v>
      </c>
      <c r="S100" s="105">
        <v>2429.45955505614</v>
      </c>
      <c r="T100" s="105">
        <v>0</v>
      </c>
      <c r="U100" s="105">
        <v>0</v>
      </c>
      <c r="V100" s="105">
        <v>0</v>
      </c>
      <c r="W100" s="105">
        <v>0</v>
      </c>
      <c r="X100" s="102">
        <f>SUM(E100:W100)</f>
        <v>3317.037340967513</v>
      </c>
      <c r="Y100" s="101"/>
    </row>
    <row r="101" spans="2:25" ht="12.75">
      <c r="B101" s="4" t="s">
        <v>162</v>
      </c>
      <c r="E101" s="105">
        <v>-625</v>
      </c>
      <c r="F101" s="105">
        <v>-625</v>
      </c>
      <c r="G101" s="105">
        <v>0</v>
      </c>
      <c r="H101" s="105">
        <v>-625</v>
      </c>
      <c r="I101" s="105">
        <v>-625</v>
      </c>
      <c r="J101" s="105">
        <v>-625</v>
      </c>
      <c r="K101" s="105">
        <v>-625</v>
      </c>
      <c r="L101" s="105">
        <v>-625</v>
      </c>
      <c r="M101" s="105">
        <v>-625</v>
      </c>
      <c r="N101" s="105">
        <v>-625</v>
      </c>
      <c r="O101" s="105">
        <v>-50</v>
      </c>
      <c r="P101" s="105">
        <v>0</v>
      </c>
      <c r="Q101" s="105">
        <v>0</v>
      </c>
      <c r="R101" s="105">
        <v>212.57778591137296</v>
      </c>
      <c r="S101" s="105">
        <v>2429.45955505614</v>
      </c>
      <c r="T101" s="105">
        <v>0</v>
      </c>
      <c r="U101" s="105">
        <v>0</v>
      </c>
      <c r="V101" s="105">
        <v>0</v>
      </c>
      <c r="W101" s="105">
        <v>0</v>
      </c>
      <c r="X101" s="102"/>
      <c r="Y101" s="101"/>
    </row>
    <row r="102" spans="2:25" ht="12.75">
      <c r="B102" s="4" t="s">
        <v>157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212.57778591137296</v>
      </c>
      <c r="S102" s="105">
        <v>2429.45955505614</v>
      </c>
      <c r="T102" s="105">
        <v>0</v>
      </c>
      <c r="U102" s="105">
        <v>0</v>
      </c>
      <c r="V102" s="105">
        <v>0</v>
      </c>
      <c r="W102" s="105">
        <v>0</v>
      </c>
      <c r="X102" s="102"/>
      <c r="Y102" s="101"/>
    </row>
    <row r="103" spans="2:25" ht="12.75">
      <c r="B103" t="s">
        <v>155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7.531538316701186</v>
      </c>
      <c r="Q103" s="105">
        <v>0</v>
      </c>
      <c r="R103" s="105">
        <v>0</v>
      </c>
      <c r="S103" s="105">
        <v>76.92914021236973</v>
      </c>
      <c r="T103" s="105">
        <v>0</v>
      </c>
      <c r="U103" s="105">
        <v>0</v>
      </c>
      <c r="V103" s="105">
        <v>0</v>
      </c>
      <c r="W103" s="105">
        <v>0</v>
      </c>
      <c r="X103" s="102">
        <f aca="true" t="shared" si="18" ref="X103:X110">SUM(E103:W103)</f>
        <v>84.46067852907092</v>
      </c>
      <c r="Y103" s="101"/>
    </row>
    <row r="104" spans="1:25" ht="12.75">
      <c r="A104" s="1"/>
      <c r="B104" t="s">
        <v>156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67.4506758257178</v>
      </c>
      <c r="S104" s="105">
        <v>693.9354549627052</v>
      </c>
      <c r="T104" s="105">
        <v>0</v>
      </c>
      <c r="U104" s="105">
        <v>0</v>
      </c>
      <c r="V104" s="105">
        <v>0</v>
      </c>
      <c r="W104" s="105">
        <v>0</v>
      </c>
      <c r="X104" s="102">
        <f t="shared" si="18"/>
        <v>761.386130788423</v>
      </c>
      <c r="Y104" s="101"/>
    </row>
    <row r="105" spans="2:25" ht="12.75">
      <c r="B105" t="s">
        <v>94</v>
      </c>
      <c r="E105" s="105">
        <v>0</v>
      </c>
      <c r="F105" s="105">
        <v>0</v>
      </c>
      <c r="G105" s="105">
        <v>625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/>
      <c r="P105" s="105"/>
      <c r="Q105" s="105"/>
      <c r="R105" s="105"/>
      <c r="S105" s="105"/>
      <c r="T105" s="105"/>
      <c r="U105" s="105"/>
      <c r="V105" s="105"/>
      <c r="W105" s="105"/>
      <c r="X105" s="102">
        <f t="shared" si="18"/>
        <v>625</v>
      </c>
      <c r="Y105" s="101"/>
    </row>
    <row r="106" spans="2:25" ht="12.75">
      <c r="B106" s="4" t="s">
        <v>95</v>
      </c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>
        <v>0</v>
      </c>
      <c r="P106" s="105">
        <v>50</v>
      </c>
      <c r="Q106" s="105"/>
      <c r="R106" s="105"/>
      <c r="S106" s="105"/>
      <c r="T106" s="105"/>
      <c r="U106" s="105"/>
      <c r="V106" s="105"/>
      <c r="W106" s="105"/>
      <c r="X106" s="102">
        <f t="shared" si="18"/>
        <v>50</v>
      </c>
      <c r="Y106" s="101"/>
    </row>
    <row r="107" spans="2:25" ht="12.75">
      <c r="B107" s="4" t="s">
        <v>89</v>
      </c>
      <c r="E107" s="105">
        <v>0</v>
      </c>
      <c r="F107" s="105">
        <v>0</v>
      </c>
      <c r="G107" s="105">
        <v>14.903846153846155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4.292035398230088</v>
      </c>
      <c r="Q107" s="105">
        <v>0</v>
      </c>
      <c r="R107" s="105">
        <v>4.9909567127017995</v>
      </c>
      <c r="S107" s="105">
        <v>19.013161735221964</v>
      </c>
      <c r="T107" s="105">
        <v>0</v>
      </c>
      <c r="U107" s="105">
        <v>0</v>
      </c>
      <c r="V107" s="105">
        <v>0</v>
      </c>
      <c r="W107" s="105">
        <v>0</v>
      </c>
      <c r="X107" s="102">
        <f t="shared" si="18"/>
        <v>43.2</v>
      </c>
      <c r="Y107" s="101"/>
    </row>
    <row r="108" spans="2:25" ht="12.75">
      <c r="B108" s="4" t="s">
        <v>90</v>
      </c>
      <c r="E108" s="105">
        <v>0</v>
      </c>
      <c r="F108" s="105">
        <v>0</v>
      </c>
      <c r="G108" s="105">
        <v>12.01923076923077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2.168141592920354</v>
      </c>
      <c r="Q108" s="105">
        <v>0</v>
      </c>
      <c r="R108" s="105">
        <v>4.621256215464629</v>
      </c>
      <c r="S108" s="105">
        <v>14.788014682950417</v>
      </c>
      <c r="T108" s="105">
        <v>0</v>
      </c>
      <c r="U108" s="105">
        <v>0</v>
      </c>
      <c r="V108" s="105">
        <v>0</v>
      </c>
      <c r="W108" s="105">
        <v>0</v>
      </c>
      <c r="X108" s="102">
        <f t="shared" si="18"/>
        <v>33.59664326056617</v>
      </c>
      <c r="Y108" s="101"/>
    </row>
    <row r="109" spans="2:25" ht="12.75">
      <c r="B109" s="4" t="s">
        <v>91</v>
      </c>
      <c r="E109" s="105">
        <v>0</v>
      </c>
      <c r="F109" s="105">
        <v>0</v>
      </c>
      <c r="G109" s="105">
        <v>17.78846153846154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4.070796460176991</v>
      </c>
      <c r="Q109" s="105">
        <v>0</v>
      </c>
      <c r="R109" s="105">
        <v>12.144661334241047</v>
      </c>
      <c r="S109" s="105">
        <v>138.79608066712035</v>
      </c>
      <c r="T109" s="105">
        <v>0</v>
      </c>
      <c r="U109" s="105">
        <v>0</v>
      </c>
      <c r="V109" s="105">
        <v>0</v>
      </c>
      <c r="W109" s="105">
        <v>0</v>
      </c>
      <c r="X109" s="102">
        <f t="shared" si="18"/>
        <v>172.79999999999993</v>
      </c>
      <c r="Y109" s="101"/>
    </row>
    <row r="110" spans="2:25" ht="12.75">
      <c r="B110" s="4" t="s">
        <v>92</v>
      </c>
      <c r="E110" s="105">
        <v>0</v>
      </c>
      <c r="F110" s="105">
        <v>0</v>
      </c>
      <c r="G110" s="105">
        <v>16.346153846153847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6.017699115044247</v>
      </c>
      <c r="Q110" s="105">
        <v>0</v>
      </c>
      <c r="R110" s="105">
        <v>6.284908453031896</v>
      </c>
      <c r="S110" s="105">
        <v>71.82749988861632</v>
      </c>
      <c r="T110" s="105">
        <v>0</v>
      </c>
      <c r="U110" s="105">
        <v>0</v>
      </c>
      <c r="V110" s="105">
        <v>0</v>
      </c>
      <c r="W110" s="105">
        <v>0</v>
      </c>
      <c r="X110" s="102">
        <f t="shared" si="18"/>
        <v>100.47626130284631</v>
      </c>
      <c r="Y110" s="101"/>
    </row>
    <row r="111" spans="5:25" ht="12.75"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5:25" ht="12.75"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</row>
  </sheetData>
  <sheetProtection/>
  <mergeCells count="1">
    <mergeCell ref="E28:X28"/>
  </mergeCells>
  <printOptions/>
  <pageMargins left="0.7" right="0.7" top="0.75" bottom="0.75" header="0.3" footer="0.3"/>
  <pageSetup fitToHeight="2" fitToWidth="1" horizontalDpi="525" verticalDpi="525" orientation="landscape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28125" style="0" customWidth="1"/>
    <col min="6" max="6" width="10.7109375" style="0" bestFit="1" customWidth="1"/>
    <col min="7" max="7" width="12.140625" style="0" customWidth="1"/>
    <col min="8" max="8" width="5.8515625" style="0" bestFit="1" customWidth="1"/>
  </cols>
  <sheetData>
    <row r="1" ht="22.5" customHeight="1">
      <c r="A1" s="99" t="s">
        <v>311</v>
      </c>
    </row>
    <row r="2" spans="7:8" ht="12.75">
      <c r="G2" s="3"/>
      <c r="H2" s="3"/>
    </row>
    <row r="3" spans="1:8" ht="12.75">
      <c r="A3" s="6" t="s">
        <v>293</v>
      </c>
      <c r="B3" s="2"/>
      <c r="C3" s="2"/>
      <c r="D3" s="146" t="s">
        <v>163</v>
      </c>
      <c r="E3" s="146" t="s">
        <v>164</v>
      </c>
      <c r="F3" s="146" t="s">
        <v>165</v>
      </c>
      <c r="G3" s="222" t="s">
        <v>166</v>
      </c>
      <c r="H3" s="222"/>
    </row>
    <row r="4" spans="1:8" ht="12.75">
      <c r="A4" s="97" t="s">
        <v>44</v>
      </c>
      <c r="B4" s="82"/>
      <c r="C4" s="82"/>
      <c r="D4" s="93" t="s">
        <v>188</v>
      </c>
      <c r="E4" s="93" t="s">
        <v>188</v>
      </c>
      <c r="F4" s="93" t="s">
        <v>64</v>
      </c>
      <c r="G4" s="223" t="s">
        <v>188</v>
      </c>
      <c r="H4" s="223"/>
    </row>
    <row r="5" spans="1:8" ht="12.75">
      <c r="A5" s="94" t="s">
        <v>303</v>
      </c>
      <c r="B5" s="82"/>
      <c r="C5" s="82"/>
      <c r="D5" s="93" t="s">
        <v>304</v>
      </c>
      <c r="E5" s="93" t="s">
        <v>305</v>
      </c>
      <c r="F5" s="93" t="s">
        <v>305</v>
      </c>
      <c r="G5" s="223" t="s">
        <v>305</v>
      </c>
      <c r="H5" s="223"/>
    </row>
    <row r="6" spans="1:8" ht="12.75">
      <c r="A6" s="97" t="s">
        <v>190</v>
      </c>
      <c r="D6" s="108" t="s">
        <v>167</v>
      </c>
      <c r="E6" s="108" t="s">
        <v>167</v>
      </c>
      <c r="F6" s="108" t="s">
        <v>167</v>
      </c>
      <c r="G6" s="224" t="s">
        <v>168</v>
      </c>
      <c r="H6" s="224"/>
    </row>
    <row r="7" spans="1:8" ht="12.75">
      <c r="A7" s="70" t="s">
        <v>307</v>
      </c>
      <c r="B7" s="3"/>
      <c r="C7" s="3"/>
      <c r="D7" s="37" t="s">
        <v>168</v>
      </c>
      <c r="E7" s="37" t="s">
        <v>168</v>
      </c>
      <c r="F7" s="37" t="s">
        <v>168</v>
      </c>
      <c r="G7" s="210" t="s">
        <v>168</v>
      </c>
      <c r="H7" s="210"/>
    </row>
    <row r="8" spans="1:8" ht="12.75">
      <c r="A8" s="1" t="s">
        <v>297</v>
      </c>
      <c r="B8" s="4"/>
      <c r="C8" s="4"/>
      <c r="D8" s="161" t="str">
        <f>'LP - conservation farming'!G50</f>
        <v>M3</v>
      </c>
      <c r="E8" s="161" t="str">
        <f>'LP - conservation farming'!H50</f>
        <v>M4</v>
      </c>
      <c r="F8" s="161" t="str">
        <f>'LP - conservation farming'!H50</f>
        <v>M4</v>
      </c>
      <c r="G8" s="214" t="str">
        <f>'LP - conservation farming'!G50</f>
        <v>M3</v>
      </c>
      <c r="H8" s="214"/>
    </row>
    <row r="9" spans="2:8" ht="12.75">
      <c r="B9" s="4" t="s">
        <v>81</v>
      </c>
      <c r="C9" s="4"/>
      <c r="D9" s="31">
        <f>'LP - conservation farming'!G53</f>
        <v>0.4807692307692308</v>
      </c>
      <c r="E9" s="31">
        <f>'LP - conservation farming'!H68</f>
        <v>0.20833333333333331</v>
      </c>
      <c r="F9" s="31">
        <f>'LP - conservation farming'!H83</f>
        <v>0.20833333333333331</v>
      </c>
      <c r="G9" s="215">
        <f>'LP - conservation farming'!G98</f>
        <v>0.4807692307692308</v>
      </c>
      <c r="H9" s="215"/>
    </row>
    <row r="10" spans="2:8" ht="12.75">
      <c r="B10" s="4"/>
      <c r="C10" s="4"/>
      <c r="D10" s="162" t="str">
        <f>'LP - conservation farming'!O50</f>
        <v>GR1</v>
      </c>
      <c r="E10" s="162" t="str">
        <f>'LP - conservation farming'!P50</f>
        <v>GR2</v>
      </c>
      <c r="F10" s="162" t="str">
        <f>'LP - conservation farming'!P50</f>
        <v>GR2</v>
      </c>
      <c r="G10" s="216" t="str">
        <f>'LP - conservation farming'!P50</f>
        <v>GR2</v>
      </c>
      <c r="H10" s="216"/>
    </row>
    <row r="11" spans="2:8" ht="12.75">
      <c r="B11" s="4" t="s">
        <v>296</v>
      </c>
      <c r="C11" s="4"/>
      <c r="D11" s="31">
        <f>'LP - conservation farming'!O53</f>
        <v>0.14705882352941177</v>
      </c>
      <c r="E11" s="31">
        <f>'LP - conservation farming'!P68</f>
        <v>0.08849557522123894</v>
      </c>
      <c r="F11" s="31">
        <f>'LP - conservation farming'!P83</f>
        <v>0.08849557522123894</v>
      </c>
      <c r="G11" s="215">
        <f>'LP - conservation farming'!P83</f>
        <v>0.08849557522123894</v>
      </c>
      <c r="H11" s="215"/>
    </row>
    <row r="12" spans="2:8" ht="12.75">
      <c r="B12" s="4"/>
      <c r="C12" s="4"/>
      <c r="D12" s="162" t="str">
        <f>'LP - conservation farming'!R50</f>
        <v>COT2</v>
      </c>
      <c r="E12" s="162" t="str">
        <f>'LP - conservation farming'!R50</f>
        <v>COT2</v>
      </c>
      <c r="F12" s="162" t="str">
        <f>'LP - conservation farming'!R50</f>
        <v>COT2</v>
      </c>
      <c r="G12" s="178" t="str">
        <f>'LP - conservation farming'!S50</f>
        <v>COT2h-lite</v>
      </c>
      <c r="H12" s="177" t="str">
        <f>'LP - conservation farming'!R50</f>
        <v>COT2</v>
      </c>
    </row>
    <row r="13" spans="2:8" ht="12.75">
      <c r="B13" s="4" t="s">
        <v>84</v>
      </c>
      <c r="C13" s="4"/>
      <c r="D13" s="31">
        <f>'LP - conservation farming'!R53</f>
        <v>0.8001843472431709</v>
      </c>
      <c r="E13" s="31">
        <f>'LP - conservation farming'!R68</f>
        <v>1.1709739975964166</v>
      </c>
      <c r="F13" s="31">
        <f>'LP - conservation farming'!R83</f>
        <v>1.1709739975964166</v>
      </c>
      <c r="G13" s="175">
        <f>'LP - conservation farming'!S98</f>
        <v>2.112573526135774</v>
      </c>
      <c r="H13" s="176">
        <f>'LP - conservation farming'!R98</f>
        <v>0.18485024861858518</v>
      </c>
    </row>
    <row r="14" spans="2:8" ht="12.75">
      <c r="B14" s="163" t="s">
        <v>323</v>
      </c>
      <c r="C14" s="163"/>
      <c r="D14" s="164">
        <f>SUM(D9:D13)</f>
        <v>1.4280124015418134</v>
      </c>
      <c r="E14" s="164">
        <f>SUM(E9:E13)</f>
        <v>1.4678029061509887</v>
      </c>
      <c r="F14" s="164">
        <f>SUM(F9:F13)</f>
        <v>1.4678029061509887</v>
      </c>
      <c r="G14" s="217">
        <f>SUM(G9:G13)+H13</f>
        <v>2.866688580744829</v>
      </c>
      <c r="H14" s="217"/>
    </row>
    <row r="16" spans="1:8" ht="12.75">
      <c r="A16" s="165" t="s">
        <v>308</v>
      </c>
      <c r="B16" s="165"/>
      <c r="C16" s="165"/>
      <c r="D16" s="166">
        <f>'LP - conservation farming'!X54</f>
        <v>420.7183309621358</v>
      </c>
      <c r="E16" s="166">
        <f>'LP - conservation farming'!X69</f>
        <v>494.97160655092745</v>
      </c>
      <c r="F16" s="166">
        <f>'LP - conservation farming'!X84</f>
        <v>494.97160655092745</v>
      </c>
      <c r="G16" s="218">
        <f>'LP - conservation farming'!X99</f>
        <v>882.5907626844878</v>
      </c>
      <c r="H16" s="218"/>
    </row>
    <row r="17" spans="1:8" ht="12.75">
      <c r="A17" s="4" t="s">
        <v>309</v>
      </c>
      <c r="D17" s="5">
        <f>'LP - conservation farming'!X58</f>
        <v>0</v>
      </c>
      <c r="E17" s="5">
        <f>'LP - conservation farming'!X73</f>
        <v>61.04550108265864</v>
      </c>
      <c r="F17" s="98">
        <f>'LP - conservation farming'!X88</f>
        <v>61.04550108265864</v>
      </c>
      <c r="G17" s="219">
        <f>'LP - conservation farming'!X103</f>
        <v>84.46067852907092</v>
      </c>
      <c r="H17" s="219"/>
    </row>
    <row r="18" ht="12.75">
      <c r="A18" s="4" t="s">
        <v>299</v>
      </c>
    </row>
    <row r="19" spans="2:8" ht="12.75">
      <c r="B19" s="4" t="s">
        <v>242</v>
      </c>
      <c r="D19" s="5">
        <f>'LP - conservation farming'!X62</f>
        <v>43.2</v>
      </c>
      <c r="E19" s="5">
        <f>'LP - conservation farming'!X77</f>
        <v>43.2</v>
      </c>
      <c r="F19" s="5">
        <f>'LP - conservation farming'!X92</f>
        <v>43.2</v>
      </c>
      <c r="G19" s="219">
        <f>'LP - conservation farming'!X107</f>
        <v>43.2</v>
      </c>
      <c r="H19" s="219"/>
    </row>
    <row r="20" spans="2:8" ht="12.75">
      <c r="B20" s="4" t="s">
        <v>31</v>
      </c>
      <c r="D20" s="5">
        <f>SUM('LP - conservation farming'!X62:X65)</f>
        <v>204.2103636668343</v>
      </c>
      <c r="E20" s="5">
        <f>SUM('LP - conservation farming'!X77:X80)</f>
        <v>225.01876133508142</v>
      </c>
      <c r="F20" s="5">
        <f>SUM('LP - conservation farming'!X92:X95)</f>
        <v>225.01876133508142</v>
      </c>
      <c r="G20" s="219">
        <f>SUM('LP - conservation farming'!X107:X110)</f>
        <v>350.0729045634124</v>
      </c>
      <c r="H20" s="219"/>
    </row>
    <row r="21" ht="12.75">
      <c r="A21" s="4" t="s">
        <v>310</v>
      </c>
    </row>
    <row r="22" spans="2:8" ht="12.75">
      <c r="B22" s="4" t="s">
        <v>242</v>
      </c>
      <c r="D22" s="31">
        <f>D16/D19</f>
        <v>9.738850253753142</v>
      </c>
      <c r="E22" s="31">
        <f>E16/E19</f>
        <v>11.457676077567765</v>
      </c>
      <c r="F22" s="31">
        <f>F16/F19</f>
        <v>11.457676077567765</v>
      </c>
      <c r="G22" s="220">
        <f>G16/G19</f>
        <v>20.430341728807587</v>
      </c>
      <c r="H22" s="220"/>
    </row>
    <row r="23" spans="1:8" ht="12.75">
      <c r="A23" s="3"/>
      <c r="B23" s="81" t="s">
        <v>31</v>
      </c>
      <c r="C23" s="3"/>
      <c r="D23" s="84">
        <f>D16/D20</f>
        <v>2.060220271917886</v>
      </c>
      <c r="E23" s="84">
        <f>E16/E20</f>
        <v>2.1996903885443224</v>
      </c>
      <c r="F23" s="84">
        <f>F16/F20</f>
        <v>2.1996903885443224</v>
      </c>
      <c r="G23" s="221">
        <f>G16/G20</f>
        <v>2.521162738330738</v>
      </c>
      <c r="H23" s="221"/>
    </row>
  </sheetData>
  <sheetProtection/>
  <mergeCells count="16">
    <mergeCell ref="G17:H17"/>
    <mergeCell ref="G19:H19"/>
    <mergeCell ref="G20:H20"/>
    <mergeCell ref="G22:H22"/>
    <mergeCell ref="G23:H23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4:H14"/>
    <mergeCell ref="G16:H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3" width="2.7109375" style="4" customWidth="1"/>
    <col min="4" max="4" width="16.8515625" style="4" customWidth="1"/>
    <col min="5" max="5" width="6.7109375" style="4" customWidth="1"/>
    <col min="6" max="6" width="9.00390625" style="4" bestFit="1" customWidth="1"/>
    <col min="7" max="7" width="11.421875" style="4" bestFit="1" customWidth="1"/>
    <col min="8" max="8" width="9.140625" style="4" bestFit="1" customWidth="1"/>
    <col min="9" max="10" width="8.57421875" style="4" customWidth="1"/>
    <col min="11" max="11" width="0.9921875" style="4" customWidth="1"/>
    <col min="12" max="13" width="10.7109375" style="4" customWidth="1"/>
    <col min="14" max="16384" width="9.140625" style="4" customWidth="1"/>
  </cols>
  <sheetData>
    <row r="1" ht="22.5" customHeight="1">
      <c r="A1" s="99" t="s">
        <v>275</v>
      </c>
    </row>
    <row r="3" spans="1:13" ht="12.75">
      <c r="A3" s="6"/>
      <c r="B3" s="6"/>
      <c r="C3" s="6"/>
      <c r="D3" s="6"/>
      <c r="E3" s="6"/>
      <c r="F3" s="146" t="s">
        <v>236</v>
      </c>
      <c r="G3" s="146" t="s">
        <v>245</v>
      </c>
      <c r="H3" s="146" t="s">
        <v>244</v>
      </c>
      <c r="I3" s="225" t="s">
        <v>247</v>
      </c>
      <c r="J3" s="225"/>
      <c r="K3" s="6"/>
      <c r="L3" s="225" t="s">
        <v>266</v>
      </c>
      <c r="M3" s="225"/>
    </row>
    <row r="4" spans="1:13" ht="12.75">
      <c r="A4" s="81"/>
      <c r="B4" s="81"/>
      <c r="C4" s="81"/>
      <c r="D4" s="81"/>
      <c r="E4" s="81"/>
      <c r="F4" s="37" t="s">
        <v>243</v>
      </c>
      <c r="G4" s="179" t="s">
        <v>246</v>
      </c>
      <c r="H4" s="179" t="s">
        <v>246</v>
      </c>
      <c r="I4" s="37" t="s">
        <v>242</v>
      </c>
      <c r="J4" s="37" t="s">
        <v>31</v>
      </c>
      <c r="K4" s="81"/>
      <c r="L4" s="37" t="s">
        <v>242</v>
      </c>
      <c r="M4" s="37" t="s">
        <v>31</v>
      </c>
    </row>
    <row r="5" ht="12.75">
      <c r="A5" s="1" t="s">
        <v>237</v>
      </c>
    </row>
    <row r="6" ht="12.75">
      <c r="B6" s="4" t="s">
        <v>186</v>
      </c>
    </row>
    <row r="7" spans="3:13" ht="12.75">
      <c r="C7" s="4" t="s">
        <v>234</v>
      </c>
      <c r="E7" s="180" t="s">
        <v>327</v>
      </c>
      <c r="F7" s="69">
        <f>'Results - conventional'!D13</f>
        <v>1.02340522875817</v>
      </c>
      <c r="G7" s="190">
        <f>'Results - conventional'!D15</f>
        <v>173.43760951188992</v>
      </c>
      <c r="H7" s="190">
        <f>'Results - conventional'!D16</f>
        <v>0</v>
      </c>
      <c r="I7" s="33">
        <f>'Results - conventional'!D18</f>
        <v>43.2</v>
      </c>
      <c r="J7" s="33">
        <f>'Results - conventional'!D19</f>
        <v>110.88772549019609</v>
      </c>
      <c r="L7" s="181">
        <f>G7/I7</f>
        <v>4.014759479441896</v>
      </c>
      <c r="M7" s="181">
        <f>G7/J7</f>
        <v>1.5640830285334335</v>
      </c>
    </row>
    <row r="8" spans="3:13" ht="12.75">
      <c r="C8" s="4" t="s">
        <v>235</v>
      </c>
      <c r="E8" s="180" t="s">
        <v>328</v>
      </c>
      <c r="F8" s="69">
        <f>'Results - CF'!D14</f>
        <v>1.4280124015418134</v>
      </c>
      <c r="G8" s="190">
        <f>'Results - CF'!D16</f>
        <v>420.7183309621358</v>
      </c>
      <c r="H8" s="190">
        <f>'Results - CF'!D17</f>
        <v>0</v>
      </c>
      <c r="I8" s="33">
        <f>'Results - CF'!D19</f>
        <v>43.2</v>
      </c>
      <c r="J8" s="33">
        <f>'Results - CF'!D20</f>
        <v>204.2103636668343</v>
      </c>
      <c r="L8" s="181">
        <f>G8/I8</f>
        <v>9.738850253753142</v>
      </c>
      <c r="M8" s="181">
        <f>G8/J8</f>
        <v>2.060220271917886</v>
      </c>
    </row>
    <row r="9" spans="5:13" ht="12.75">
      <c r="E9" s="100"/>
      <c r="G9" s="190"/>
      <c r="H9" s="190"/>
      <c r="L9" s="182"/>
      <c r="M9" s="182"/>
    </row>
    <row r="10" spans="1:13" ht="12.75">
      <c r="A10" s="1" t="s">
        <v>283</v>
      </c>
      <c r="E10" s="100"/>
      <c r="G10" s="190"/>
      <c r="H10" s="190"/>
      <c r="L10" s="182"/>
      <c r="M10" s="182"/>
    </row>
    <row r="11" spans="2:13" ht="12.75">
      <c r="B11" s="4" t="s">
        <v>186</v>
      </c>
      <c r="E11" s="100"/>
      <c r="G11" s="190"/>
      <c r="H11" s="190"/>
      <c r="L11" s="182"/>
      <c r="M11" s="182"/>
    </row>
    <row r="12" spans="3:13" ht="12.75">
      <c r="C12" s="4" t="s">
        <v>234</v>
      </c>
      <c r="E12" s="180" t="s">
        <v>329</v>
      </c>
      <c r="F12" s="69">
        <f>'Results - conventional'!E13</f>
        <v>1.0010412979351033</v>
      </c>
      <c r="G12" s="190">
        <f>'Results - conventional'!E15</f>
        <v>202.67047390921073</v>
      </c>
      <c r="H12" s="190">
        <f>'Results - conventional'!E16</f>
        <v>80.50512390664318</v>
      </c>
      <c r="I12" s="33">
        <f>'Results - conventional'!E18</f>
        <v>43.2</v>
      </c>
      <c r="J12" s="33">
        <f>'Results - conventional'!E19</f>
        <v>123.29924805577903</v>
      </c>
      <c r="L12" s="181">
        <f>G12/I12</f>
        <v>4.691446155305804</v>
      </c>
      <c r="M12" s="181">
        <f>G12/J12</f>
        <v>1.643728385249561</v>
      </c>
    </row>
    <row r="13" spans="3:13" ht="12.75">
      <c r="C13" s="4" t="s">
        <v>235</v>
      </c>
      <c r="E13" s="180" t="s">
        <v>330</v>
      </c>
      <c r="F13" s="69">
        <f>'Results - CF'!E14</f>
        <v>1.4678029061509887</v>
      </c>
      <c r="G13" s="190">
        <f>'Results - CF'!E16</f>
        <v>494.97160655092745</v>
      </c>
      <c r="H13" s="190">
        <f>'Results - CF'!E17</f>
        <v>61.04550108265864</v>
      </c>
      <c r="I13" s="33">
        <f>'Results - CF'!E19</f>
        <v>43.2</v>
      </c>
      <c r="J13" s="33">
        <f>'Results - CF'!E20</f>
        <v>225.01876133508142</v>
      </c>
      <c r="L13" s="181">
        <f>G13/I13</f>
        <v>11.457676077567765</v>
      </c>
      <c r="M13" s="181">
        <f>G13/J13</f>
        <v>2.1996903885443224</v>
      </c>
    </row>
    <row r="14" spans="3:13" ht="12.75">
      <c r="C14" s="4" t="s">
        <v>238</v>
      </c>
      <c r="E14" s="180" t="s">
        <v>331</v>
      </c>
      <c r="F14" s="69">
        <f>'Results - conventional'!G13</f>
        <v>1.8757268010093473</v>
      </c>
      <c r="G14" s="190">
        <f>'Results - CF'!G16</f>
        <v>882.5907626844878</v>
      </c>
      <c r="H14" s="190">
        <f>'Results - CF'!G17</f>
        <v>84.46067852907092</v>
      </c>
      <c r="I14" s="33">
        <f>'Results - CF'!G19</f>
        <v>43.2</v>
      </c>
      <c r="J14" s="33">
        <f>'Results - CF'!G20</f>
        <v>350.0729045634124</v>
      </c>
      <c r="L14" s="181">
        <f>G14/I14</f>
        <v>20.430341728807587</v>
      </c>
      <c r="M14" s="181">
        <f>G14/J14</f>
        <v>2.521162738330738</v>
      </c>
    </row>
    <row r="15" spans="2:13" ht="12.75">
      <c r="B15" s="4" t="s">
        <v>280</v>
      </c>
      <c r="E15" s="100"/>
      <c r="G15" s="190"/>
      <c r="H15" s="190"/>
      <c r="L15" s="182"/>
      <c r="M15" s="182"/>
    </row>
    <row r="16" spans="3:13" ht="12.75">
      <c r="C16" s="4" t="s">
        <v>281</v>
      </c>
      <c r="E16" s="180" t="s">
        <v>332</v>
      </c>
      <c r="F16" s="69">
        <f>'Results - conventional'!F13</f>
        <v>1.846442999135184</v>
      </c>
      <c r="G16" s="190">
        <f>'Results - conventional'!F15</f>
        <v>266.48349837402714</v>
      </c>
      <c r="H16" s="190">
        <f>'Results - conventional'!F16</f>
        <v>208.93088629702393</v>
      </c>
      <c r="I16" s="33">
        <f>'Results - conventional'!F18</f>
        <v>43.2</v>
      </c>
      <c r="J16" s="33">
        <f>'Results - conventional'!F19</f>
        <v>172.94091611282892</v>
      </c>
      <c r="L16" s="181">
        <f>G16/I16</f>
        <v>6.168599499398776</v>
      </c>
      <c r="M16" s="181">
        <f>G16/J16</f>
        <v>1.5408932967613622</v>
      </c>
    </row>
    <row r="17" spans="1:13" ht="12.75">
      <c r="A17" s="94"/>
      <c r="B17" s="94"/>
      <c r="C17" s="94" t="s">
        <v>282</v>
      </c>
      <c r="D17" s="94"/>
      <c r="E17" s="183" t="s">
        <v>333</v>
      </c>
      <c r="F17" s="184">
        <f>'Results - conventional'!G13</f>
        <v>1.8757268010093473</v>
      </c>
      <c r="G17" s="191">
        <f>'Results - conventional'!G15</f>
        <v>507.48373375232245</v>
      </c>
      <c r="H17" s="191">
        <f>'Results - conventional'!G16</f>
        <v>74.423991774148</v>
      </c>
      <c r="I17" s="185">
        <f>'Results - conventional'!G18</f>
        <v>43.2</v>
      </c>
      <c r="J17" s="185">
        <f>'Results - conventional'!G19</f>
        <v>184.3552641391525</v>
      </c>
      <c r="K17" s="94"/>
      <c r="L17" s="186">
        <f>G17/I17</f>
        <v>11.74730865167413</v>
      </c>
      <c r="M17" s="186">
        <f>G17/J17</f>
        <v>2.7527488087851433</v>
      </c>
    </row>
    <row r="18" spans="1:13" ht="12.75">
      <c r="A18" s="81"/>
      <c r="B18" s="81"/>
      <c r="C18" s="81" t="s">
        <v>239</v>
      </c>
      <c r="D18" s="81"/>
      <c r="E18" s="88" t="s">
        <v>334</v>
      </c>
      <c r="F18" s="187">
        <f>'Results - CF'!F14</f>
        <v>1.4678029061509887</v>
      </c>
      <c r="G18" s="192">
        <f>'Results - CF'!F16</f>
        <v>494.97160655092745</v>
      </c>
      <c r="H18" s="192">
        <f>'Results - CF'!F17</f>
        <v>61.04550108265864</v>
      </c>
      <c r="I18" s="188">
        <f>'Results - CF'!F19</f>
        <v>43.2</v>
      </c>
      <c r="J18" s="188">
        <f>'Results - CF'!F20</f>
        <v>225.01876133508142</v>
      </c>
      <c r="K18" s="81"/>
      <c r="L18" s="189">
        <f>G18/I18</f>
        <v>11.457676077567765</v>
      </c>
      <c r="M18" s="189">
        <f>G18/J18</f>
        <v>2.1996903885443224</v>
      </c>
    </row>
  </sheetData>
  <sheetProtection/>
  <mergeCells count="2">
    <mergeCell ref="I3:J3"/>
    <mergeCell ref="L3:M3"/>
  </mergeCells>
  <printOptions/>
  <pageMargins left="0.7" right="0.7" top="0.75" bottom="0.75" header="0.3" footer="0.3"/>
  <pageSetup fitToHeight="1" fitToWidth="1" horizontalDpi="525" verticalDpi="525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4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.28125" style="9" customWidth="1"/>
    <col min="2" max="2" width="15.28125" style="9" customWidth="1"/>
    <col min="3" max="3" width="15.00390625" style="9" customWidth="1"/>
    <col min="4" max="16384" width="9.140625" style="9" customWidth="1"/>
  </cols>
  <sheetData>
    <row r="1" ht="15.75">
      <c r="A1" s="9" t="s">
        <v>17</v>
      </c>
    </row>
    <row r="2" spans="5:8" ht="15.75">
      <c r="E2" s="207" t="s">
        <v>268</v>
      </c>
      <c r="F2" s="207"/>
      <c r="G2" s="207"/>
      <c r="H2" s="207"/>
    </row>
    <row r="3" spans="5:8" ht="15.75">
      <c r="E3" s="9" t="s">
        <v>24</v>
      </c>
      <c r="G3" s="9" t="s">
        <v>25</v>
      </c>
      <c r="H3" s="9" t="s">
        <v>26</v>
      </c>
    </row>
    <row r="4" spans="5:8" ht="15.75">
      <c r="E4" s="48" t="s">
        <v>138</v>
      </c>
      <c r="F4" s="48" t="s">
        <v>139</v>
      </c>
      <c r="G4" s="48" t="s">
        <v>140</v>
      </c>
      <c r="H4" s="48" t="s">
        <v>141</v>
      </c>
    </row>
    <row r="5" spans="1:8" ht="15.75">
      <c r="A5" s="9" t="s">
        <v>37</v>
      </c>
      <c r="E5" s="54">
        <v>1</v>
      </c>
      <c r="F5" s="54">
        <v>1.8</v>
      </c>
      <c r="G5" s="54">
        <v>2.8</v>
      </c>
      <c r="H5" s="9">
        <v>5.8</v>
      </c>
    </row>
    <row r="6" spans="1:5" ht="15.75">
      <c r="A6" s="9" t="s">
        <v>36</v>
      </c>
      <c r="E6" s="9">
        <v>0</v>
      </c>
    </row>
    <row r="7" spans="1:9" ht="15.75">
      <c r="A7" s="9" t="s">
        <v>27</v>
      </c>
      <c r="D7" s="9" t="s">
        <v>22</v>
      </c>
      <c r="E7" s="54">
        <v>1.8</v>
      </c>
      <c r="F7" s="54">
        <v>1.9</v>
      </c>
      <c r="G7" s="54">
        <v>2.1</v>
      </c>
      <c r="H7" s="9">
        <v>2.7</v>
      </c>
      <c r="I7" s="9" t="s">
        <v>23</v>
      </c>
    </row>
    <row r="8" spans="2:8" ht="15.75">
      <c r="B8" s="9" t="s">
        <v>96</v>
      </c>
      <c r="C8" s="9" t="s">
        <v>54</v>
      </c>
      <c r="D8" s="9">
        <v>1</v>
      </c>
      <c r="E8" s="9">
        <f>E$7*$D8</f>
        <v>1.8</v>
      </c>
      <c r="F8" s="9">
        <f aca="true" t="shared" si="0" ref="F8:H11">F$7*$D8</f>
        <v>1.9</v>
      </c>
      <c r="G8" s="9">
        <f t="shared" si="0"/>
        <v>2.1</v>
      </c>
      <c r="H8" s="9">
        <f t="shared" si="0"/>
        <v>2.7</v>
      </c>
    </row>
    <row r="9" spans="2:8" ht="15.75">
      <c r="B9" s="9" t="s">
        <v>18</v>
      </c>
      <c r="C9" s="9" t="s">
        <v>132</v>
      </c>
      <c r="D9" s="9">
        <v>3.5</v>
      </c>
      <c r="E9" s="9">
        <f>E$7*$D9</f>
        <v>6.3</v>
      </c>
      <c r="F9" s="9">
        <f t="shared" si="0"/>
        <v>6.6499999999999995</v>
      </c>
      <c r="G9" s="9">
        <f t="shared" si="0"/>
        <v>7.3500000000000005</v>
      </c>
      <c r="H9" s="9">
        <f t="shared" si="0"/>
        <v>9.450000000000001</v>
      </c>
    </row>
    <row r="10" spans="2:8" ht="15.75">
      <c r="B10" s="9" t="s">
        <v>19</v>
      </c>
      <c r="C10" s="9" t="s">
        <v>133</v>
      </c>
      <c r="D10" s="9">
        <v>4</v>
      </c>
      <c r="E10" s="9">
        <f>E$7*$D10</f>
        <v>7.2</v>
      </c>
      <c r="F10" s="9">
        <f t="shared" si="0"/>
        <v>7.6</v>
      </c>
      <c r="G10" s="9">
        <f t="shared" si="0"/>
        <v>8.4</v>
      </c>
      <c r="H10" s="9">
        <f t="shared" si="0"/>
        <v>10.8</v>
      </c>
    </row>
    <row r="11" spans="2:8" ht="15.75">
      <c r="B11" s="9" t="s">
        <v>20</v>
      </c>
      <c r="C11" s="9" t="s">
        <v>134</v>
      </c>
      <c r="D11" s="9">
        <v>3.5</v>
      </c>
      <c r="E11" s="9">
        <f>E$7*$D11</f>
        <v>6.3</v>
      </c>
      <c r="F11" s="9">
        <f t="shared" si="0"/>
        <v>6.6499999999999995</v>
      </c>
      <c r="G11" s="9">
        <f t="shared" si="0"/>
        <v>7.3500000000000005</v>
      </c>
      <c r="H11" s="9">
        <f t="shared" si="0"/>
        <v>9.450000000000001</v>
      </c>
    </row>
    <row r="12" spans="4:8" ht="15.75">
      <c r="D12" s="9">
        <f>SUM(D8:D11)</f>
        <v>12</v>
      </c>
      <c r="E12" s="9">
        <f>SUM(E8:E11)</f>
        <v>21.6</v>
      </c>
      <c r="F12" s="9">
        <f>SUM(F8:F11)</f>
        <v>22.799999999999997</v>
      </c>
      <c r="G12" s="9">
        <f>SUM(G8:G11)</f>
        <v>25.200000000000003</v>
      </c>
      <c r="H12" s="9">
        <f>SUM(H8:H11)</f>
        <v>32.400000000000006</v>
      </c>
    </row>
    <row r="13" spans="2:4" ht="15.75">
      <c r="B13" s="9" t="s">
        <v>30</v>
      </c>
      <c r="D13" s="9">
        <v>4</v>
      </c>
    </row>
    <row r="14" spans="2:4" ht="15.75">
      <c r="B14" s="9" t="s">
        <v>29</v>
      </c>
      <c r="D14" s="9">
        <v>6</v>
      </c>
    </row>
    <row r="16" ht="15.75">
      <c r="A16" s="9" t="s">
        <v>28</v>
      </c>
    </row>
    <row r="17" spans="2:8" ht="15.75">
      <c r="B17" s="9" t="s">
        <v>96</v>
      </c>
      <c r="C17" s="9" t="s">
        <v>54</v>
      </c>
      <c r="E17" s="9">
        <f aca="true" t="shared" si="1" ref="E17:G20">E8*$D$13*$D$14</f>
        <v>43.2</v>
      </c>
      <c r="F17" s="9">
        <f t="shared" si="1"/>
        <v>45.599999999999994</v>
      </c>
      <c r="G17" s="9">
        <f t="shared" si="1"/>
        <v>50.400000000000006</v>
      </c>
      <c r="H17" s="9">
        <f>H8*$D$13*$D$14</f>
        <v>64.80000000000001</v>
      </c>
    </row>
    <row r="18" spans="2:8" ht="15.75">
      <c r="B18" s="9" t="s">
        <v>18</v>
      </c>
      <c r="C18" s="9" t="s">
        <v>55</v>
      </c>
      <c r="E18" s="9">
        <f t="shared" si="1"/>
        <v>151.2</v>
      </c>
      <c r="F18" s="9">
        <f t="shared" si="1"/>
        <v>159.6</v>
      </c>
      <c r="G18" s="9">
        <f t="shared" si="1"/>
        <v>176.4</v>
      </c>
      <c r="H18" s="9">
        <f>H9*$D$13*$D$14</f>
        <v>226.8</v>
      </c>
    </row>
    <row r="19" spans="2:8" ht="15.75">
      <c r="B19" s="9" t="s">
        <v>19</v>
      </c>
      <c r="C19" s="9" t="s">
        <v>21</v>
      </c>
      <c r="E19" s="9">
        <f t="shared" si="1"/>
        <v>172.8</v>
      </c>
      <c r="F19" s="9">
        <f t="shared" si="1"/>
        <v>182.39999999999998</v>
      </c>
      <c r="G19" s="9">
        <f t="shared" si="1"/>
        <v>201.60000000000002</v>
      </c>
      <c r="H19" s="9">
        <f>H10*$D$13*$D$14</f>
        <v>259.20000000000005</v>
      </c>
    </row>
    <row r="20" spans="2:8" ht="15.75">
      <c r="B20" s="9" t="s">
        <v>20</v>
      </c>
      <c r="C20" s="9" t="s">
        <v>35</v>
      </c>
      <c r="E20" s="9">
        <f t="shared" si="1"/>
        <v>151.2</v>
      </c>
      <c r="F20" s="9">
        <f t="shared" si="1"/>
        <v>159.6</v>
      </c>
      <c r="G20" s="9">
        <f t="shared" si="1"/>
        <v>176.4</v>
      </c>
      <c r="H20" s="9">
        <f>H11*$D$13*$D$14</f>
        <v>226.8</v>
      </c>
    </row>
    <row r="21" spans="2:8" ht="15.75">
      <c r="B21" s="9" t="s">
        <v>31</v>
      </c>
      <c r="E21" s="9">
        <f>SUM(E17:E20)</f>
        <v>518.4</v>
      </c>
      <c r="F21" s="9">
        <f>SUM(F17:F20)</f>
        <v>547.1999999999999</v>
      </c>
      <c r="G21" s="9">
        <f>SUM(G17:G20)</f>
        <v>604.8000000000001</v>
      </c>
      <c r="H21" s="9">
        <f>SUM(H17:H20)</f>
        <v>777.6000000000001</v>
      </c>
    </row>
    <row r="22" spans="2:8" ht="15.75">
      <c r="B22" s="9" t="s">
        <v>32</v>
      </c>
      <c r="E22" s="9">
        <f>E21-E12*$D$13*$D$14</f>
        <v>0</v>
      </c>
      <c r="F22" s="9">
        <f>F21-F12*$D$13*$D$14</f>
        <v>0</v>
      </c>
      <c r="G22" s="9">
        <f>G21-G12*$D$13*$D$14</f>
        <v>0</v>
      </c>
      <c r="H22" s="9">
        <f>H21-H12*$D$13*$D$14</f>
        <v>0</v>
      </c>
    </row>
    <row r="26" ht="15.75">
      <c r="A26" s="9" t="s">
        <v>125</v>
      </c>
    </row>
    <row r="28" spans="1:8" ht="15.75">
      <c r="A28" s="10"/>
      <c r="B28" s="10"/>
      <c r="C28" s="10"/>
      <c r="D28" s="10"/>
      <c r="E28" s="206" t="s">
        <v>145</v>
      </c>
      <c r="F28" s="206"/>
      <c r="G28" s="206"/>
      <c r="H28" s="206"/>
    </row>
    <row r="29" spans="1:8" ht="31.5">
      <c r="A29" s="12"/>
      <c r="B29" s="12"/>
      <c r="C29" s="12"/>
      <c r="D29" s="12"/>
      <c r="E29" s="40" t="s">
        <v>147</v>
      </c>
      <c r="F29" s="40" t="s">
        <v>142</v>
      </c>
      <c r="G29" s="40" t="s">
        <v>143</v>
      </c>
      <c r="H29" s="40" t="s">
        <v>144</v>
      </c>
    </row>
    <row r="30" spans="2:8" ht="15.75">
      <c r="B30" s="9" t="s">
        <v>127</v>
      </c>
      <c r="E30" s="9">
        <f>E5</f>
        <v>1</v>
      </c>
      <c r="F30" s="9">
        <f>F5</f>
        <v>1.8</v>
      </c>
      <c r="G30" s="9">
        <f>G5</f>
        <v>2.8</v>
      </c>
      <c r="H30" s="9">
        <f>H5</f>
        <v>5.8</v>
      </c>
    </row>
    <row r="31" spans="2:8" ht="15.75">
      <c r="B31" s="9" t="s">
        <v>128</v>
      </c>
      <c r="E31" s="9">
        <f>E7</f>
        <v>1.8</v>
      </c>
      <c r="F31" s="9">
        <f>F7</f>
        <v>1.9</v>
      </c>
      <c r="G31" s="9">
        <f>G7</f>
        <v>2.1</v>
      </c>
      <c r="H31" s="9">
        <f>H7</f>
        <v>2.7</v>
      </c>
    </row>
    <row r="32" spans="2:4" ht="15.75">
      <c r="B32" s="9" t="s">
        <v>129</v>
      </c>
      <c r="D32" s="9">
        <f>D13</f>
        <v>4</v>
      </c>
    </row>
    <row r="33" spans="2:4" ht="15.75">
      <c r="B33" s="9" t="s">
        <v>130</v>
      </c>
      <c r="D33" s="9">
        <f>D14</f>
        <v>6</v>
      </c>
    </row>
    <row r="35" ht="15.75">
      <c r="A35" s="9" t="s">
        <v>131</v>
      </c>
    </row>
    <row r="36" spans="2:8" ht="15.75">
      <c r="B36" s="9" t="s">
        <v>46</v>
      </c>
      <c r="C36" s="9" t="str">
        <f>C17</f>
        <v>Nov15-Dec 15</v>
      </c>
      <c r="E36" s="29">
        <f aca="true" t="shared" si="2" ref="E36:G39">E17</f>
        <v>43.2</v>
      </c>
      <c r="F36" s="29">
        <f t="shared" si="2"/>
        <v>45.599999999999994</v>
      </c>
      <c r="G36" s="29">
        <f t="shared" si="2"/>
        <v>50.400000000000006</v>
      </c>
      <c r="H36" s="29">
        <f>H17</f>
        <v>64.80000000000001</v>
      </c>
    </row>
    <row r="37" spans="2:8" ht="15.75">
      <c r="B37" s="9" t="s">
        <v>47</v>
      </c>
      <c r="C37" s="9" t="str">
        <f>C18</f>
        <v>Dec15-Mar</v>
      </c>
      <c r="E37" s="29">
        <f t="shared" si="2"/>
        <v>151.2</v>
      </c>
      <c r="F37" s="29">
        <f t="shared" si="2"/>
        <v>159.6</v>
      </c>
      <c r="G37" s="29">
        <f t="shared" si="2"/>
        <v>176.4</v>
      </c>
      <c r="H37" s="29">
        <f>H18</f>
        <v>226.8</v>
      </c>
    </row>
    <row r="38" spans="2:8" ht="15.75">
      <c r="B38" s="9" t="s">
        <v>51</v>
      </c>
      <c r="C38" s="9" t="str">
        <f>C19</f>
        <v>Apr-July</v>
      </c>
      <c r="E38" s="29">
        <f t="shared" si="2"/>
        <v>172.8</v>
      </c>
      <c r="F38" s="29">
        <f t="shared" si="2"/>
        <v>182.39999999999998</v>
      </c>
      <c r="G38" s="29">
        <f t="shared" si="2"/>
        <v>201.60000000000002</v>
      </c>
      <c r="H38" s="29">
        <f>H19</f>
        <v>259.20000000000005</v>
      </c>
    </row>
    <row r="39" spans="2:8" ht="15.75">
      <c r="B39" s="9" t="s">
        <v>126</v>
      </c>
      <c r="C39" s="9" t="str">
        <f>C20</f>
        <v>Aug-Nov14</v>
      </c>
      <c r="E39" s="29">
        <f t="shared" si="2"/>
        <v>151.2</v>
      </c>
      <c r="F39" s="29">
        <f t="shared" si="2"/>
        <v>159.6</v>
      </c>
      <c r="G39" s="29">
        <f t="shared" si="2"/>
        <v>176.4</v>
      </c>
      <c r="H39" s="29">
        <f>H20</f>
        <v>226.8</v>
      </c>
    </row>
    <row r="40" spans="1:8" ht="15.75">
      <c r="A40" s="12"/>
      <c r="B40" s="12"/>
      <c r="C40" s="12" t="s">
        <v>2</v>
      </c>
      <c r="D40" s="12"/>
      <c r="E40" s="30">
        <f>SUM(E36:E39)</f>
        <v>518.4</v>
      </c>
      <c r="F40" s="30">
        <f>SUM(F36:F39)</f>
        <v>547.1999999999999</v>
      </c>
      <c r="G40" s="30">
        <f>SUM(G36:G39)</f>
        <v>604.8000000000001</v>
      </c>
      <c r="H40" s="30">
        <f>SUM(H36:H39)</f>
        <v>777.6000000000001</v>
      </c>
    </row>
  </sheetData>
  <sheetProtection sheet="1"/>
  <mergeCells count="2">
    <mergeCell ref="E28:H28"/>
    <mergeCell ref="E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W24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30" sqref="G30"/>
    </sheetView>
  </sheetViews>
  <sheetFormatPr defaultColWidth="9.140625" defaultRowHeight="20.25" customHeight="1"/>
  <cols>
    <col min="1" max="1" width="10.8515625" style="9" customWidth="1"/>
    <col min="2" max="2" width="14.8515625" style="9" bestFit="1" customWidth="1"/>
    <col min="3" max="3" width="17.8515625" style="9" customWidth="1"/>
    <col min="4" max="4" width="7.421875" style="9" bestFit="1" customWidth="1"/>
    <col min="5" max="5" width="5.8515625" style="9" customWidth="1"/>
    <col min="6" max="6" width="9.421875" style="9" bestFit="1" customWidth="1"/>
    <col min="7" max="7" width="15.421875" style="9" customWidth="1"/>
    <col min="8" max="8" width="7.8515625" style="9" customWidth="1"/>
    <col min="9" max="13" width="9.140625" style="9" customWidth="1"/>
    <col min="14" max="14" width="2.7109375" style="9" customWidth="1"/>
    <col min="15" max="16" width="10.7109375" style="9" customWidth="1"/>
    <col min="17" max="17" width="2.7109375" style="9" customWidth="1"/>
    <col min="18" max="18" width="10.7109375" style="9" customWidth="1"/>
    <col min="19" max="16384" width="9.140625" style="9" customWidth="1"/>
  </cols>
  <sheetData>
    <row r="1" ht="20.25" customHeight="1">
      <c r="A1" s="8" t="s">
        <v>3</v>
      </c>
    </row>
    <row r="2" ht="15.75" customHeight="1">
      <c r="A2" s="8" t="s">
        <v>38</v>
      </c>
    </row>
    <row r="3" ht="15.75" customHeight="1"/>
    <row r="4" spans="1:23" ht="15.75" customHeight="1">
      <c r="A4" s="10"/>
      <c r="B4" s="10"/>
      <c r="C4" s="206" t="s">
        <v>56</v>
      </c>
      <c r="D4" s="206"/>
      <c r="E4" s="206"/>
      <c r="F4" s="206"/>
      <c r="G4" s="206"/>
      <c r="H4" s="10"/>
      <c r="I4" s="21" t="s">
        <v>267</v>
      </c>
      <c r="J4" s="21"/>
      <c r="K4" s="21"/>
      <c r="L4" s="21"/>
      <c r="M4" s="21"/>
      <c r="O4" s="206" t="s">
        <v>70</v>
      </c>
      <c r="P4" s="206"/>
      <c r="Q4" s="11"/>
      <c r="R4" s="10" t="s">
        <v>73</v>
      </c>
      <c r="S4" s="10" t="s">
        <v>106</v>
      </c>
      <c r="T4" s="10" t="s">
        <v>109</v>
      </c>
      <c r="U4" s="10" t="s">
        <v>190</v>
      </c>
      <c r="V4" s="10" t="s">
        <v>150</v>
      </c>
      <c r="W4" s="10" t="s">
        <v>184</v>
      </c>
    </row>
    <row r="5" spans="1:23" ht="15.75" customHeight="1">
      <c r="A5" s="12" t="s">
        <v>5</v>
      </c>
      <c r="B5" s="12" t="s">
        <v>4</v>
      </c>
      <c r="C5" s="12" t="s">
        <v>44</v>
      </c>
      <c r="D5" s="12" t="s">
        <v>6</v>
      </c>
      <c r="E5" s="12" t="s">
        <v>7</v>
      </c>
      <c r="F5" s="12" t="s">
        <v>187</v>
      </c>
      <c r="G5" s="12" t="s">
        <v>8</v>
      </c>
      <c r="H5" s="12"/>
      <c r="I5" s="18" t="s">
        <v>46</v>
      </c>
      <c r="J5" s="18" t="s">
        <v>47</v>
      </c>
      <c r="K5" s="19" t="s">
        <v>10</v>
      </c>
      <c r="L5" s="19" t="s">
        <v>33</v>
      </c>
      <c r="M5" s="19" t="s">
        <v>2</v>
      </c>
      <c r="N5" s="12"/>
      <c r="O5" s="12" t="s">
        <v>71</v>
      </c>
      <c r="P5" s="12" t="s">
        <v>72</v>
      </c>
      <c r="Q5" s="12"/>
      <c r="R5" s="12" t="s">
        <v>74</v>
      </c>
      <c r="S5" s="12" t="s">
        <v>112</v>
      </c>
      <c r="T5" s="12" t="s">
        <v>112</v>
      </c>
      <c r="U5" s="89" t="s">
        <v>264</v>
      </c>
      <c r="V5" s="12" t="s">
        <v>149</v>
      </c>
      <c r="W5" s="12" t="s">
        <v>149</v>
      </c>
    </row>
    <row r="6" spans="1:23" ht="15.75" customHeight="1">
      <c r="A6" s="9" t="s">
        <v>75</v>
      </c>
      <c r="B6" s="9" t="s">
        <v>11</v>
      </c>
      <c r="C6" s="9" t="s">
        <v>78</v>
      </c>
      <c r="D6" s="9" t="s">
        <v>15</v>
      </c>
      <c r="G6" s="9">
        <v>900</v>
      </c>
      <c r="I6" s="29">
        <v>42.75</v>
      </c>
      <c r="J6" s="29">
        <v>24.25</v>
      </c>
      <c r="K6" s="29">
        <v>21</v>
      </c>
      <c r="L6" s="29">
        <v>11</v>
      </c>
      <c r="M6" s="29">
        <f>SUM(I6:L6)</f>
        <v>99</v>
      </c>
      <c r="O6" s="29"/>
      <c r="P6" s="29"/>
      <c r="Q6" s="29"/>
      <c r="R6" s="29"/>
      <c r="S6" s="29"/>
      <c r="T6" s="29"/>
      <c r="U6" s="29"/>
      <c r="V6" s="29"/>
      <c r="W6" s="29"/>
    </row>
    <row r="7" spans="1:23" ht="15.75" customHeight="1">
      <c r="A7" s="9" t="s">
        <v>76</v>
      </c>
      <c r="B7" s="9" t="s">
        <v>11</v>
      </c>
      <c r="C7" s="9" t="s">
        <v>78</v>
      </c>
      <c r="D7" s="9" t="s">
        <v>12</v>
      </c>
      <c r="E7" s="9" t="s">
        <v>13</v>
      </c>
      <c r="G7" s="9">
        <v>2200</v>
      </c>
      <c r="I7" s="29">
        <v>54</v>
      </c>
      <c r="J7" s="29">
        <v>34</v>
      </c>
      <c r="K7" s="29">
        <v>25</v>
      </c>
      <c r="L7" s="29">
        <v>15</v>
      </c>
      <c r="M7" s="29">
        <f aca="true" t="shared" si="0" ref="M7:M24">SUM(I7:L7)</f>
        <v>128</v>
      </c>
      <c r="O7" s="29">
        <v>125</v>
      </c>
      <c r="P7" s="29">
        <v>125</v>
      </c>
      <c r="Q7" s="29"/>
      <c r="R7" s="29"/>
      <c r="S7" s="29">
        <v>25</v>
      </c>
      <c r="T7" s="29"/>
      <c r="U7" s="29"/>
      <c r="V7" s="29"/>
      <c r="W7" s="29"/>
    </row>
    <row r="8" spans="1:23" ht="15.75" customHeight="1">
      <c r="A8" s="45" t="s">
        <v>77</v>
      </c>
      <c r="B8" s="45" t="s">
        <v>11</v>
      </c>
      <c r="C8" s="45" t="s">
        <v>137</v>
      </c>
      <c r="D8" s="45" t="s">
        <v>15</v>
      </c>
      <c r="E8" s="45"/>
      <c r="F8" s="45"/>
      <c r="G8" s="45">
        <v>1300</v>
      </c>
      <c r="H8" s="45"/>
      <c r="I8" s="57">
        <v>31</v>
      </c>
      <c r="J8" s="57">
        <v>25</v>
      </c>
      <c r="K8" s="57">
        <v>37</v>
      </c>
      <c r="L8" s="57">
        <v>34</v>
      </c>
      <c r="M8" s="57">
        <f t="shared" si="0"/>
        <v>127</v>
      </c>
      <c r="N8" s="45"/>
      <c r="O8" s="57"/>
      <c r="P8" s="57"/>
      <c r="Q8" s="57"/>
      <c r="R8" s="57"/>
      <c r="S8" s="57"/>
      <c r="T8" s="57"/>
      <c r="U8" s="57"/>
      <c r="V8" s="57"/>
      <c r="W8" s="57"/>
    </row>
    <row r="9" spans="1:23" ht="15.75" customHeight="1">
      <c r="A9" s="45" t="s">
        <v>148</v>
      </c>
      <c r="B9" s="45" t="s">
        <v>11</v>
      </c>
      <c r="C9" s="45" t="s">
        <v>137</v>
      </c>
      <c r="D9" s="45" t="s">
        <v>12</v>
      </c>
      <c r="E9" s="45" t="s">
        <v>13</v>
      </c>
      <c r="F9" s="45"/>
      <c r="G9" s="45">
        <v>3000</v>
      </c>
      <c r="H9" s="45"/>
      <c r="I9" s="57">
        <v>35</v>
      </c>
      <c r="J9" s="57">
        <v>29</v>
      </c>
      <c r="K9" s="57">
        <v>50</v>
      </c>
      <c r="L9" s="57">
        <v>34</v>
      </c>
      <c r="M9" s="57">
        <f t="shared" si="0"/>
        <v>148</v>
      </c>
      <c r="N9" s="45"/>
      <c r="O9" s="57">
        <v>125</v>
      </c>
      <c r="P9" s="57">
        <v>125</v>
      </c>
      <c r="Q9" s="57"/>
      <c r="R9" s="57"/>
      <c r="S9" s="57">
        <v>25</v>
      </c>
      <c r="T9" s="57"/>
      <c r="U9" s="57"/>
      <c r="V9" s="57"/>
      <c r="W9" s="57"/>
    </row>
    <row r="10" spans="1:23" ht="15.75" customHeight="1">
      <c r="A10" s="45" t="s">
        <v>193</v>
      </c>
      <c r="B10" s="45" t="s">
        <v>11</v>
      </c>
      <c r="C10" s="45" t="s">
        <v>137</v>
      </c>
      <c r="D10" s="45" t="s">
        <v>12</v>
      </c>
      <c r="E10" s="45" t="s">
        <v>13</v>
      </c>
      <c r="F10" s="45" t="s">
        <v>191</v>
      </c>
      <c r="G10" s="45">
        <v>3000</v>
      </c>
      <c r="H10" s="45"/>
      <c r="I10" s="57">
        <v>17</v>
      </c>
      <c r="J10" s="57">
        <v>11</v>
      </c>
      <c r="K10" s="57">
        <v>50</v>
      </c>
      <c r="L10" s="57">
        <v>34</v>
      </c>
      <c r="M10" s="57">
        <f t="shared" si="0"/>
        <v>112</v>
      </c>
      <c r="N10" s="45"/>
      <c r="O10" s="57">
        <v>125</v>
      </c>
      <c r="P10" s="57">
        <v>125</v>
      </c>
      <c r="Q10" s="57"/>
      <c r="R10" s="57"/>
      <c r="S10" s="57">
        <v>25</v>
      </c>
      <c r="T10" s="57"/>
      <c r="U10" s="57">
        <v>171.15</v>
      </c>
      <c r="V10" s="57"/>
      <c r="W10" s="57"/>
    </row>
    <row r="11" spans="1:23" ht="15.75" customHeight="1">
      <c r="A11" s="45" t="s">
        <v>194</v>
      </c>
      <c r="B11" s="45" t="s">
        <v>11</v>
      </c>
      <c r="C11" s="45" t="s">
        <v>137</v>
      </c>
      <c r="D11" s="45" t="s">
        <v>12</v>
      </c>
      <c r="E11" s="45" t="s">
        <v>13</v>
      </c>
      <c r="F11" s="45" t="s">
        <v>262</v>
      </c>
      <c r="G11" s="45">
        <v>3000</v>
      </c>
      <c r="H11" s="45"/>
      <c r="I11" s="57">
        <v>15</v>
      </c>
      <c r="J11" s="57">
        <v>9</v>
      </c>
      <c r="K11" s="57">
        <v>50</v>
      </c>
      <c r="L11" s="57">
        <v>34</v>
      </c>
      <c r="M11" s="57">
        <f t="shared" si="0"/>
        <v>108</v>
      </c>
      <c r="N11" s="45"/>
      <c r="O11" s="57">
        <v>125</v>
      </c>
      <c r="P11" s="57">
        <v>125</v>
      </c>
      <c r="Q11" s="57"/>
      <c r="R11" s="57"/>
      <c r="S11" s="57">
        <v>25</v>
      </c>
      <c r="T11" s="57"/>
      <c r="U11" s="57">
        <v>342.7</v>
      </c>
      <c r="V11" s="57"/>
      <c r="W11" s="57"/>
    </row>
    <row r="12" spans="1:23" ht="15.75" customHeight="1">
      <c r="A12" s="45" t="s">
        <v>153</v>
      </c>
      <c r="B12" s="45" t="s">
        <v>11</v>
      </c>
      <c r="C12" s="45" t="s">
        <v>185</v>
      </c>
      <c r="D12" s="45" t="s">
        <v>12</v>
      </c>
      <c r="E12" s="45" t="s">
        <v>13</v>
      </c>
      <c r="F12" s="45"/>
      <c r="G12" s="45">
        <v>3000</v>
      </c>
      <c r="H12" s="45"/>
      <c r="I12" s="57">
        <v>35</v>
      </c>
      <c r="J12" s="57">
        <v>29</v>
      </c>
      <c r="K12" s="57">
        <v>50</v>
      </c>
      <c r="L12" s="57">
        <v>3</v>
      </c>
      <c r="M12" s="57">
        <f t="shared" si="0"/>
        <v>117</v>
      </c>
      <c r="N12" s="45"/>
      <c r="O12" s="57">
        <v>125</v>
      </c>
      <c r="P12" s="57">
        <v>125</v>
      </c>
      <c r="Q12" s="57"/>
      <c r="R12" s="57"/>
      <c r="S12" s="57">
        <v>25</v>
      </c>
      <c r="T12" s="57"/>
      <c r="U12" s="57"/>
      <c r="V12" s="57">
        <v>1</v>
      </c>
      <c r="W12" s="57"/>
    </row>
    <row r="13" spans="1:23" ht="15.75" customHeight="1">
      <c r="A13" s="9" t="s">
        <v>177</v>
      </c>
      <c r="B13" s="9" t="s">
        <v>11</v>
      </c>
      <c r="C13" s="9" t="s">
        <v>183</v>
      </c>
      <c r="D13" s="9" t="s">
        <v>15</v>
      </c>
      <c r="G13" s="9">
        <v>500</v>
      </c>
      <c r="I13" s="29">
        <v>26.25</v>
      </c>
      <c r="J13" s="29">
        <v>18.75</v>
      </c>
      <c r="K13" s="29">
        <v>16</v>
      </c>
      <c r="L13" s="29">
        <v>6</v>
      </c>
      <c r="M13" s="29">
        <f t="shared" si="0"/>
        <v>67</v>
      </c>
      <c r="O13" s="29"/>
      <c r="P13" s="29"/>
      <c r="Q13" s="29"/>
      <c r="R13" s="29"/>
      <c r="S13" s="29"/>
      <c r="T13" s="29"/>
      <c r="U13" s="29"/>
      <c r="V13" s="29"/>
      <c r="W13" s="29">
        <v>1</v>
      </c>
    </row>
    <row r="14" spans="1:23" ht="15.75" customHeight="1">
      <c r="A14" s="9" t="s">
        <v>178</v>
      </c>
      <c r="B14" s="9" t="s">
        <v>11</v>
      </c>
      <c r="C14" s="9" t="s">
        <v>183</v>
      </c>
      <c r="D14" s="9" t="s">
        <v>12</v>
      </c>
      <c r="E14" s="9" t="s">
        <v>13</v>
      </c>
      <c r="G14" s="9">
        <v>1800</v>
      </c>
      <c r="I14" s="29">
        <v>27.75</v>
      </c>
      <c r="J14" s="29">
        <v>20.25</v>
      </c>
      <c r="K14" s="29">
        <v>25</v>
      </c>
      <c r="L14" s="29">
        <v>15</v>
      </c>
      <c r="M14" s="29">
        <f t="shared" si="0"/>
        <v>88</v>
      </c>
      <c r="O14" s="29">
        <v>125</v>
      </c>
      <c r="P14" s="29">
        <v>125</v>
      </c>
      <c r="Q14" s="29"/>
      <c r="R14" s="29"/>
      <c r="S14" s="29">
        <v>25</v>
      </c>
      <c r="T14" s="29"/>
      <c r="U14" s="29"/>
      <c r="V14" s="29"/>
      <c r="W14" s="29">
        <v>1</v>
      </c>
    </row>
    <row r="15" spans="1:23" ht="15.75" customHeight="1">
      <c r="A15" s="9" t="s">
        <v>179</v>
      </c>
      <c r="B15" s="9" t="s">
        <v>11</v>
      </c>
      <c r="C15" s="9" t="s">
        <v>180</v>
      </c>
      <c r="D15" s="9" t="s">
        <v>12</v>
      </c>
      <c r="E15" s="9" t="s">
        <v>13</v>
      </c>
      <c r="G15" s="9">
        <v>2400</v>
      </c>
      <c r="I15" s="29">
        <v>27.75</v>
      </c>
      <c r="J15" s="29">
        <v>20.25</v>
      </c>
      <c r="K15" s="29">
        <v>27</v>
      </c>
      <c r="L15" s="29">
        <v>16</v>
      </c>
      <c r="M15" s="29">
        <f t="shared" si="0"/>
        <v>91</v>
      </c>
      <c r="O15" s="29">
        <v>125</v>
      </c>
      <c r="P15" s="29">
        <v>125</v>
      </c>
      <c r="Q15" s="29"/>
      <c r="R15" s="29"/>
      <c r="S15" s="29">
        <v>25</v>
      </c>
      <c r="T15" s="29"/>
      <c r="U15" s="29"/>
      <c r="V15" s="29"/>
      <c r="W15" s="29"/>
    </row>
    <row r="16" spans="1:23" ht="15.75" customHeight="1">
      <c r="A16" s="9" t="s">
        <v>108</v>
      </c>
      <c r="B16" s="9" t="s">
        <v>14</v>
      </c>
      <c r="C16" s="9" t="s">
        <v>78</v>
      </c>
      <c r="D16" s="9" t="s">
        <v>15</v>
      </c>
      <c r="G16" s="9">
        <v>340</v>
      </c>
      <c r="I16" s="29">
        <v>45.5</v>
      </c>
      <c r="J16" s="29">
        <v>22.5</v>
      </c>
      <c r="K16" s="29">
        <v>32</v>
      </c>
      <c r="L16" s="29">
        <v>48</v>
      </c>
      <c r="M16" s="29">
        <f t="shared" si="0"/>
        <v>148</v>
      </c>
      <c r="O16" s="29"/>
      <c r="P16" s="29"/>
      <c r="Q16" s="29"/>
      <c r="R16" s="29"/>
      <c r="S16" s="29">
        <v>0</v>
      </c>
      <c r="T16" s="29"/>
      <c r="U16" s="29"/>
      <c r="V16" s="29"/>
      <c r="W16" s="29"/>
    </row>
    <row r="17" spans="1:23" ht="15.75" customHeight="1">
      <c r="A17" s="9" t="s">
        <v>83</v>
      </c>
      <c r="B17" s="9" t="s">
        <v>14</v>
      </c>
      <c r="C17" s="9" t="s">
        <v>78</v>
      </c>
      <c r="D17" s="9" t="s">
        <v>152</v>
      </c>
      <c r="G17" s="9">
        <v>565</v>
      </c>
      <c r="I17" s="29">
        <v>48.5</v>
      </c>
      <c r="J17" s="29">
        <v>24.5</v>
      </c>
      <c r="K17" s="29">
        <v>46</v>
      </c>
      <c r="L17" s="29">
        <v>68</v>
      </c>
      <c r="M17" s="29">
        <f t="shared" si="0"/>
        <v>187</v>
      </c>
      <c r="O17" s="29"/>
      <c r="P17" s="29"/>
      <c r="Q17" s="29"/>
      <c r="R17" s="29"/>
      <c r="S17" s="29">
        <v>25</v>
      </c>
      <c r="T17" s="29">
        <v>200</v>
      </c>
      <c r="U17" s="29"/>
      <c r="V17" s="29"/>
      <c r="W17" s="29"/>
    </row>
    <row r="18" spans="1:23" ht="15.75" customHeight="1">
      <c r="A18" s="9" t="s">
        <v>99</v>
      </c>
      <c r="B18" s="9" t="s">
        <v>16</v>
      </c>
      <c r="C18" s="9" t="s">
        <v>78</v>
      </c>
      <c r="D18" s="9" t="s">
        <v>12</v>
      </c>
      <c r="G18" s="9">
        <v>800</v>
      </c>
      <c r="I18" s="29">
        <v>37.5</v>
      </c>
      <c r="J18" s="29">
        <v>31.5</v>
      </c>
      <c r="K18" s="29">
        <v>40</v>
      </c>
      <c r="L18" s="29">
        <v>3</v>
      </c>
      <c r="M18" s="29">
        <f t="shared" si="0"/>
        <v>112</v>
      </c>
      <c r="O18" s="29"/>
      <c r="P18" s="29"/>
      <c r="Q18" s="29"/>
      <c r="R18" s="29">
        <v>1</v>
      </c>
      <c r="S18" s="29"/>
      <c r="T18" s="29"/>
      <c r="U18" s="29"/>
      <c r="V18" s="29"/>
      <c r="W18" s="29"/>
    </row>
    <row r="19" spans="1:23" ht="15.75" customHeight="1">
      <c r="A19" s="45" t="s">
        <v>85</v>
      </c>
      <c r="B19" s="45" t="s">
        <v>16</v>
      </c>
      <c r="C19" s="45" t="s">
        <v>137</v>
      </c>
      <c r="D19" s="45" t="s">
        <v>12</v>
      </c>
      <c r="E19" s="45"/>
      <c r="F19" s="45"/>
      <c r="G19" s="45">
        <v>1150</v>
      </c>
      <c r="H19" s="45"/>
      <c r="I19" s="57">
        <v>27</v>
      </c>
      <c r="J19" s="57">
        <v>25</v>
      </c>
      <c r="K19" s="57">
        <v>65.7</v>
      </c>
      <c r="L19" s="57">
        <v>34</v>
      </c>
      <c r="M19" s="57">
        <f t="shared" si="0"/>
        <v>151.7</v>
      </c>
      <c r="N19" s="45"/>
      <c r="O19" s="57"/>
      <c r="P19" s="57"/>
      <c r="Q19" s="57"/>
      <c r="R19" s="57">
        <v>1</v>
      </c>
      <c r="S19" s="57"/>
      <c r="T19" s="57"/>
      <c r="U19" s="57"/>
      <c r="V19" s="57"/>
      <c r="W19" s="57"/>
    </row>
    <row r="20" spans="1:23" ht="15.75" customHeight="1">
      <c r="A20" s="45" t="s">
        <v>195</v>
      </c>
      <c r="B20" s="45" t="s">
        <v>16</v>
      </c>
      <c r="C20" s="45" t="s">
        <v>137</v>
      </c>
      <c r="D20" s="45" t="s">
        <v>12</v>
      </c>
      <c r="E20" s="45"/>
      <c r="F20" s="45" t="s">
        <v>191</v>
      </c>
      <c r="G20" s="45">
        <v>1150</v>
      </c>
      <c r="H20" s="45"/>
      <c r="I20" s="57">
        <v>9</v>
      </c>
      <c r="J20" s="57">
        <v>7</v>
      </c>
      <c r="K20" s="57">
        <v>65.7</v>
      </c>
      <c r="L20" s="57">
        <v>34</v>
      </c>
      <c r="M20" s="57">
        <f t="shared" si="0"/>
        <v>115.7</v>
      </c>
      <c r="N20" s="45"/>
      <c r="O20" s="57"/>
      <c r="P20" s="57"/>
      <c r="Q20" s="57"/>
      <c r="R20" s="57">
        <v>1</v>
      </c>
      <c r="S20" s="57"/>
      <c r="T20" s="57"/>
      <c r="U20" s="57">
        <v>171.15</v>
      </c>
      <c r="V20" s="57"/>
      <c r="W20" s="57"/>
    </row>
    <row r="21" spans="1:23" ht="15.75" customHeight="1">
      <c r="A21" s="45" t="s">
        <v>196</v>
      </c>
      <c r="B21" s="45" t="s">
        <v>16</v>
      </c>
      <c r="C21" s="45" t="s">
        <v>137</v>
      </c>
      <c r="D21" s="45" t="s">
        <v>12</v>
      </c>
      <c r="E21" s="45"/>
      <c r="F21" s="45" t="s">
        <v>262</v>
      </c>
      <c r="G21" s="45">
        <v>1150</v>
      </c>
      <c r="H21" s="45"/>
      <c r="I21" s="57">
        <v>7</v>
      </c>
      <c r="J21" s="57">
        <v>5</v>
      </c>
      <c r="K21" s="57">
        <v>65.7</v>
      </c>
      <c r="L21" s="57">
        <v>34</v>
      </c>
      <c r="M21" s="57">
        <f t="shared" si="0"/>
        <v>111.7</v>
      </c>
      <c r="N21" s="45"/>
      <c r="O21" s="57"/>
      <c r="P21" s="57"/>
      <c r="Q21" s="57"/>
      <c r="R21" s="57">
        <v>1</v>
      </c>
      <c r="S21" s="57"/>
      <c r="T21" s="57"/>
      <c r="U21" s="57">
        <v>277.3</v>
      </c>
      <c r="V21" s="57"/>
      <c r="W21" s="57"/>
    </row>
    <row r="22" spans="1:23" ht="15.75" customHeight="1">
      <c r="A22" s="45" t="s">
        <v>151</v>
      </c>
      <c r="B22" s="45" t="s">
        <v>16</v>
      </c>
      <c r="C22" s="45" t="s">
        <v>185</v>
      </c>
      <c r="D22" s="45" t="s">
        <v>12</v>
      </c>
      <c r="E22" s="45"/>
      <c r="F22" s="45"/>
      <c r="G22" s="45">
        <v>1150</v>
      </c>
      <c r="H22" s="45"/>
      <c r="I22" s="57">
        <v>27</v>
      </c>
      <c r="J22" s="57">
        <v>25</v>
      </c>
      <c r="K22" s="57">
        <v>65.7</v>
      </c>
      <c r="L22" s="57">
        <v>3</v>
      </c>
      <c r="M22" s="57">
        <f t="shared" si="0"/>
        <v>120.7</v>
      </c>
      <c r="N22" s="45"/>
      <c r="O22" s="57"/>
      <c r="P22" s="57"/>
      <c r="Q22" s="57"/>
      <c r="R22" s="57">
        <v>1</v>
      </c>
      <c r="S22" s="57"/>
      <c r="T22" s="57"/>
      <c r="U22" s="57"/>
      <c r="V22" s="57">
        <v>1</v>
      </c>
      <c r="W22" s="57"/>
    </row>
    <row r="23" spans="1:23" ht="15.75" customHeight="1">
      <c r="A23" s="9" t="s">
        <v>181</v>
      </c>
      <c r="B23" s="9" t="s">
        <v>16</v>
      </c>
      <c r="C23" s="9" t="s">
        <v>183</v>
      </c>
      <c r="D23" s="9" t="s">
        <v>12</v>
      </c>
      <c r="G23" s="9">
        <v>800</v>
      </c>
      <c r="I23" s="29">
        <v>20.75</v>
      </c>
      <c r="J23" s="29">
        <v>25.25</v>
      </c>
      <c r="K23" s="29">
        <v>40</v>
      </c>
      <c r="L23" s="29">
        <v>3.2</v>
      </c>
      <c r="M23" s="29">
        <f t="shared" si="0"/>
        <v>89.2</v>
      </c>
      <c r="O23" s="29"/>
      <c r="P23" s="29"/>
      <c r="Q23" s="29"/>
      <c r="R23" s="29">
        <v>1</v>
      </c>
      <c r="S23" s="29"/>
      <c r="T23" s="29"/>
      <c r="U23" s="29"/>
      <c r="V23" s="29"/>
      <c r="W23" s="29">
        <v>1</v>
      </c>
    </row>
    <row r="24" spans="1:23" ht="15.75" customHeight="1">
      <c r="A24" s="12" t="s">
        <v>182</v>
      </c>
      <c r="B24" s="12" t="s">
        <v>16</v>
      </c>
      <c r="C24" s="12" t="s">
        <v>180</v>
      </c>
      <c r="D24" s="12" t="s">
        <v>12</v>
      </c>
      <c r="E24" s="12"/>
      <c r="F24" s="12"/>
      <c r="G24" s="12">
        <v>950</v>
      </c>
      <c r="H24" s="12"/>
      <c r="I24" s="30">
        <v>20.75</v>
      </c>
      <c r="J24" s="30">
        <v>25.25</v>
      </c>
      <c r="K24" s="30">
        <v>45.18518518518518</v>
      </c>
      <c r="L24" s="30">
        <v>3.2</v>
      </c>
      <c r="M24" s="30">
        <f t="shared" si="0"/>
        <v>94.3851851851852</v>
      </c>
      <c r="N24" s="12"/>
      <c r="O24" s="30"/>
      <c r="P24" s="30"/>
      <c r="Q24" s="30"/>
      <c r="R24" s="30">
        <v>1</v>
      </c>
      <c r="S24" s="30"/>
      <c r="T24" s="30"/>
      <c r="U24" s="30"/>
      <c r="V24" s="30"/>
      <c r="W24" s="3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</sheetData>
  <sheetProtection sheet="1"/>
  <mergeCells count="2">
    <mergeCell ref="C4:G4"/>
    <mergeCell ref="O4:P4"/>
  </mergeCells>
  <printOptions/>
  <pageMargins left="0.75" right="0.75" top="1" bottom="1" header="0.5" footer="0.5"/>
  <pageSetup fitToHeight="1" fitToWidth="1" horizontalDpi="600" verticalDpi="600" orientation="landscape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2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6384" width="9.140625" style="9" customWidth="1"/>
  </cols>
  <sheetData>
    <row r="1" spans="1:11" ht="15.75">
      <c r="A1" s="20" t="s">
        <v>39</v>
      </c>
      <c r="B1" s="15"/>
      <c r="C1" s="14"/>
      <c r="D1" s="14"/>
      <c r="F1" s="13"/>
      <c r="G1" s="13"/>
      <c r="H1" s="13"/>
      <c r="I1" s="13"/>
      <c r="J1" s="13"/>
      <c r="K1" s="13"/>
    </row>
    <row r="2" spans="1:11" ht="15.75">
      <c r="A2" s="20"/>
      <c r="B2" s="15"/>
      <c r="C2" s="14"/>
      <c r="D2" s="14"/>
      <c r="F2" s="13"/>
      <c r="G2" s="13"/>
      <c r="H2" s="13"/>
      <c r="I2" s="13"/>
      <c r="J2" s="13"/>
      <c r="K2" s="13"/>
    </row>
    <row r="3" spans="1:11" ht="15.75">
      <c r="A3" s="13" t="s">
        <v>113</v>
      </c>
      <c r="B3" s="13"/>
      <c r="J3" s="13"/>
      <c r="K3" s="13"/>
    </row>
    <row r="4" spans="2:11" ht="15.75">
      <c r="B4" s="21"/>
      <c r="C4" s="21" t="s">
        <v>41</v>
      </c>
      <c r="D4" s="21" t="s">
        <v>42</v>
      </c>
      <c r="E4" s="21" t="s">
        <v>43</v>
      </c>
      <c r="F4" s="21" t="s">
        <v>45</v>
      </c>
      <c r="G4" s="22" t="s">
        <v>52</v>
      </c>
      <c r="J4" s="13"/>
      <c r="K4" s="13"/>
    </row>
    <row r="5" spans="2:11" ht="15.75">
      <c r="B5" s="13" t="str">
        <f>'input output matrix'!A7</f>
        <v>M2</v>
      </c>
      <c r="C5" s="13" t="str">
        <f>'input output matrix'!B7</f>
        <v>Maize </v>
      </c>
      <c r="D5" s="26">
        <v>0.5</v>
      </c>
      <c r="E5" s="13" t="str">
        <f>'input output matrix'!D7</f>
        <v>Hybrid </v>
      </c>
      <c r="F5" s="49" t="str">
        <f>'input output matrix'!E7</f>
        <v>Yes </v>
      </c>
      <c r="G5" s="13">
        <f>'input output matrix'!G7</f>
        <v>2200</v>
      </c>
      <c r="J5" s="13"/>
      <c r="K5" s="13"/>
    </row>
    <row r="6" spans="2:11" ht="15.75">
      <c r="B6" s="13" t="str">
        <f>'input output matrix'!A17</f>
        <v>GR2</v>
      </c>
      <c r="C6" s="13" t="str">
        <f>'input output matrix'!B17</f>
        <v>Groundnuts </v>
      </c>
      <c r="D6" s="26">
        <v>0.1</v>
      </c>
      <c r="E6" s="13" t="str">
        <f>'input output matrix'!D17</f>
        <v>Improved</v>
      </c>
      <c r="F6" s="49">
        <f>'input output matrix'!E17</f>
        <v>0</v>
      </c>
      <c r="G6" s="13">
        <f>'input output matrix'!G17</f>
        <v>565</v>
      </c>
      <c r="J6" s="13"/>
      <c r="K6" s="13"/>
    </row>
    <row r="7" spans="2:11" ht="15.75">
      <c r="B7" s="13" t="str">
        <f>'input output matrix'!A18</f>
        <v>COT1</v>
      </c>
      <c r="C7" s="13" t="str">
        <f>'input output matrix'!B18</f>
        <v>Cotton </v>
      </c>
      <c r="D7" s="26">
        <v>0.4</v>
      </c>
      <c r="E7" s="13" t="str">
        <f>'input output matrix'!D18</f>
        <v>Hybrid </v>
      </c>
      <c r="F7" s="49">
        <f>'input output matrix'!E18</f>
        <v>0</v>
      </c>
      <c r="G7" s="13">
        <f>'input output matrix'!G18</f>
        <v>800</v>
      </c>
      <c r="J7" s="13"/>
      <c r="K7" s="13"/>
    </row>
    <row r="8" spans="2:11" ht="15.75">
      <c r="B8" s="12"/>
      <c r="C8" s="12" t="s">
        <v>2</v>
      </c>
      <c r="D8" s="55">
        <f>SUM(D5:D7)</f>
        <v>1</v>
      </c>
      <c r="E8" s="12"/>
      <c r="F8" s="12"/>
      <c r="G8" s="12"/>
      <c r="I8" s="26" t="s">
        <v>192</v>
      </c>
      <c r="J8" s="13"/>
      <c r="K8" s="13"/>
    </row>
    <row r="9" spans="1:11" ht="15.75">
      <c r="A9" s="14"/>
      <c r="B9" s="14"/>
      <c r="D9" s="13"/>
      <c r="E9" s="13"/>
      <c r="F9" s="13"/>
      <c r="G9" s="13"/>
      <c r="J9" s="13"/>
      <c r="K9" s="13"/>
    </row>
    <row r="10" spans="1:11" ht="15.75">
      <c r="A10" s="9" t="s">
        <v>114</v>
      </c>
      <c r="B10" s="14"/>
      <c r="C10" s="13"/>
      <c r="D10" s="13"/>
      <c r="E10" s="13"/>
      <c r="F10" s="13"/>
      <c r="G10" s="13"/>
      <c r="J10" s="13"/>
      <c r="K10" s="13"/>
    </row>
    <row r="11" spans="1:11" ht="15.75">
      <c r="A11" s="16"/>
      <c r="B11" s="16"/>
      <c r="C11" s="16" t="s">
        <v>49</v>
      </c>
      <c r="D11" s="16"/>
      <c r="E11" s="16"/>
      <c r="F11" s="16"/>
      <c r="G11" s="16"/>
      <c r="J11" s="13"/>
      <c r="K11" s="13"/>
    </row>
    <row r="12" spans="1:11" ht="31.5">
      <c r="A12" s="17" t="s">
        <v>40</v>
      </c>
      <c r="B12" s="17"/>
      <c r="C12" s="18" t="s">
        <v>46</v>
      </c>
      <c r="D12" s="18" t="s">
        <v>50</v>
      </c>
      <c r="E12" s="19" t="s">
        <v>48</v>
      </c>
      <c r="F12" s="19" t="s">
        <v>33</v>
      </c>
      <c r="G12" s="19" t="s">
        <v>2</v>
      </c>
      <c r="J12" s="13"/>
      <c r="K12" s="13"/>
    </row>
    <row r="13" spans="1:11" ht="15.75">
      <c r="A13" s="13" t="str">
        <f>B5</f>
        <v>M2</v>
      </c>
      <c r="B13" s="14"/>
      <c r="C13" s="38">
        <f>'input output matrix'!I6</f>
        <v>42.75</v>
      </c>
      <c r="D13" s="38">
        <f>'input output matrix'!J6</f>
        <v>24.25</v>
      </c>
      <c r="E13" s="38">
        <f>'input output matrix'!K6</f>
        <v>21</v>
      </c>
      <c r="F13" s="38">
        <f>'input output matrix'!L6</f>
        <v>11</v>
      </c>
      <c r="G13" s="13">
        <f>SUM(C13:F13)</f>
        <v>99</v>
      </c>
      <c r="J13" s="13"/>
      <c r="K13" s="13"/>
    </row>
    <row r="14" spans="1:11" ht="15.75">
      <c r="A14" s="13" t="str">
        <f>B6</f>
        <v>GR2</v>
      </c>
      <c r="B14" s="14"/>
      <c r="C14" s="38">
        <f>'input output matrix'!I17</f>
        <v>48.5</v>
      </c>
      <c r="D14" s="38">
        <f>'input output matrix'!J17</f>
        <v>24.5</v>
      </c>
      <c r="E14" s="38">
        <f>'input output matrix'!K17</f>
        <v>46</v>
      </c>
      <c r="F14" s="38">
        <f>'input output matrix'!L17</f>
        <v>68</v>
      </c>
      <c r="G14" s="13">
        <f>SUM(C14:F14)</f>
        <v>187</v>
      </c>
      <c r="J14" s="13"/>
      <c r="K14" s="13"/>
    </row>
    <row r="15" spans="1:11" ht="15.75">
      <c r="A15" s="13" t="str">
        <f>B7</f>
        <v>COT1</v>
      </c>
      <c r="B15" s="14"/>
      <c r="C15" s="38">
        <f>'input output matrix'!I18</f>
        <v>37.5</v>
      </c>
      <c r="D15" s="38">
        <f>'input output matrix'!J18</f>
        <v>31.5</v>
      </c>
      <c r="E15" s="38">
        <f>'input output matrix'!K18</f>
        <v>40</v>
      </c>
      <c r="F15" s="38">
        <f>'input output matrix'!L18</f>
        <v>3</v>
      </c>
      <c r="G15" s="13">
        <f>SUM(C15:F15)</f>
        <v>112</v>
      </c>
      <c r="J15" s="13"/>
      <c r="K15" s="13"/>
    </row>
    <row r="17" ht="15.75">
      <c r="A17" s="9" t="s">
        <v>57</v>
      </c>
    </row>
    <row r="18" spans="2:7" ht="31.5">
      <c r="B18" s="23"/>
      <c r="C18" s="24" t="s">
        <v>46</v>
      </c>
      <c r="D18" s="24" t="s">
        <v>9</v>
      </c>
      <c r="E18" s="25" t="s">
        <v>10</v>
      </c>
      <c r="F18" s="25" t="s">
        <v>33</v>
      </c>
      <c r="G18" s="25" t="s">
        <v>2</v>
      </c>
    </row>
    <row r="19" spans="2:7" ht="15.75">
      <c r="B19" s="13" t="str">
        <f>B5</f>
        <v>M2</v>
      </c>
      <c r="C19" s="23">
        <f aca="true" t="shared" si="0" ref="C19:F21">$D5*C13</f>
        <v>21.375</v>
      </c>
      <c r="D19" s="23">
        <f t="shared" si="0"/>
        <v>12.125</v>
      </c>
      <c r="E19" s="23">
        <f t="shared" si="0"/>
        <v>10.5</v>
      </c>
      <c r="F19" s="23">
        <f t="shared" si="0"/>
        <v>5.5</v>
      </c>
      <c r="G19" s="23">
        <f>SUM(C19:F19)</f>
        <v>49.5</v>
      </c>
    </row>
    <row r="20" spans="2:7" ht="15.75">
      <c r="B20" s="13" t="str">
        <f>B6</f>
        <v>GR2</v>
      </c>
      <c r="C20" s="23">
        <f t="shared" si="0"/>
        <v>4.8500000000000005</v>
      </c>
      <c r="D20" s="23">
        <f t="shared" si="0"/>
        <v>2.45</v>
      </c>
      <c r="E20" s="23">
        <f t="shared" si="0"/>
        <v>4.6000000000000005</v>
      </c>
      <c r="F20" s="23">
        <f t="shared" si="0"/>
        <v>6.800000000000001</v>
      </c>
      <c r="G20" s="23">
        <f>SUM(C20:F20)</f>
        <v>18.700000000000003</v>
      </c>
    </row>
    <row r="21" spans="2:7" ht="15.75">
      <c r="B21" s="13" t="str">
        <f>B7</f>
        <v>COT1</v>
      </c>
      <c r="C21" s="23">
        <f t="shared" si="0"/>
        <v>15</v>
      </c>
      <c r="D21" s="23">
        <f t="shared" si="0"/>
        <v>12.600000000000001</v>
      </c>
      <c r="E21" s="23">
        <f t="shared" si="0"/>
        <v>16</v>
      </c>
      <c r="F21" s="23">
        <f t="shared" si="0"/>
        <v>1.2000000000000002</v>
      </c>
      <c r="G21" s="23">
        <f>SUM(C21:F21)</f>
        <v>44.800000000000004</v>
      </c>
    </row>
    <row r="22" spans="3:7" ht="15.75">
      <c r="C22" s="17">
        <f>SUM(C19:C21)</f>
        <v>41.225</v>
      </c>
      <c r="D22" s="17">
        <f>SUM(D19:D21)</f>
        <v>27.175</v>
      </c>
      <c r="E22" s="17">
        <f>SUM(E19:E21)</f>
        <v>31.1</v>
      </c>
      <c r="F22" s="17">
        <f>SUM(F19:F21)</f>
        <v>13.5</v>
      </c>
      <c r="G22" s="27">
        <f>SUM(C22:F22)</f>
        <v>113</v>
      </c>
    </row>
    <row r="23" spans="1:7" ht="15.75">
      <c r="A23" s="13" t="s">
        <v>53</v>
      </c>
      <c r="C23" s="28">
        <f>assets!E17</f>
        <v>43.2</v>
      </c>
      <c r="D23" s="28">
        <f>assets!E18</f>
        <v>151.2</v>
      </c>
      <c r="E23" s="28">
        <f>assets!E19</f>
        <v>172.8</v>
      </c>
      <c r="F23" s="28">
        <f>assets!E20</f>
        <v>151.2</v>
      </c>
      <c r="G23" s="23">
        <f>SUM(C23:F23)</f>
        <v>518.4</v>
      </c>
    </row>
    <row r="24" spans="1:9" ht="15.75">
      <c r="A24" s="12" t="s">
        <v>34</v>
      </c>
      <c r="B24" s="12"/>
      <c r="C24" s="46">
        <f>C23-C22</f>
        <v>1.9750000000000014</v>
      </c>
      <c r="D24" s="17">
        <f>D23-D22</f>
        <v>124.02499999999999</v>
      </c>
      <c r="E24" s="17">
        <f>E23-E22</f>
        <v>141.70000000000002</v>
      </c>
      <c r="F24" s="17">
        <f>F23-F22</f>
        <v>137.7</v>
      </c>
      <c r="G24" s="17">
        <f>G23-G22</f>
        <v>405.4</v>
      </c>
      <c r="I24" s="26" t="s">
        <v>146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4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.7109375" style="9" customWidth="1"/>
    <col min="2" max="2" width="15.421875" style="9" customWidth="1"/>
    <col min="3" max="16384" width="9.140625" style="9" customWidth="1"/>
  </cols>
  <sheetData>
    <row r="1" spans="1:9" ht="15.75">
      <c r="A1" s="9" t="s">
        <v>211</v>
      </c>
      <c r="D1" s="45" t="str">
        <f>K2</f>
        <v>2009/10</v>
      </c>
      <c r="I1" s="9" t="s">
        <v>249</v>
      </c>
    </row>
    <row r="2" spans="1:11" ht="31.5" customHeight="1">
      <c r="A2" s="21"/>
      <c r="B2" s="21" t="s">
        <v>208</v>
      </c>
      <c r="C2" s="21" t="s">
        <v>65</v>
      </c>
      <c r="D2" s="73" t="s">
        <v>66</v>
      </c>
      <c r="I2" s="9" t="s">
        <v>248</v>
      </c>
      <c r="J2" s="9" t="s">
        <v>175</v>
      </c>
      <c r="K2" s="9" t="s">
        <v>176</v>
      </c>
    </row>
    <row r="3" spans="1:4" ht="15.75">
      <c r="A3" s="13" t="s">
        <v>207</v>
      </c>
      <c r="C3" s="13"/>
      <c r="D3" s="13"/>
    </row>
    <row r="4" spans="2:11" ht="15.75">
      <c r="B4" s="9" t="s">
        <v>58</v>
      </c>
      <c r="C4" s="9" t="s">
        <v>67</v>
      </c>
      <c r="D4" s="74">
        <f>K4</f>
        <v>724</v>
      </c>
      <c r="E4" s="28"/>
      <c r="I4" s="28">
        <v>1016.8000000000001</v>
      </c>
      <c r="J4" s="28">
        <v>911.2</v>
      </c>
      <c r="K4" s="28">
        <v>724</v>
      </c>
    </row>
    <row r="5" spans="2:11" ht="15.75">
      <c r="B5" s="9" t="s">
        <v>59</v>
      </c>
      <c r="C5" s="9" t="s">
        <v>67</v>
      </c>
      <c r="D5" s="74">
        <f>K5</f>
        <v>3051.2000000000003</v>
      </c>
      <c r="E5" s="28"/>
      <c r="I5" s="28">
        <v>3036</v>
      </c>
      <c r="J5" s="28">
        <v>3040</v>
      </c>
      <c r="K5" s="28">
        <v>3051.2000000000003</v>
      </c>
    </row>
    <row r="6" spans="2:12" ht="15.75">
      <c r="B6" s="9" t="s">
        <v>60</v>
      </c>
      <c r="C6" s="9" t="s">
        <v>67</v>
      </c>
      <c r="D6" s="74">
        <f>K6</f>
        <v>1600</v>
      </c>
      <c r="E6" s="28"/>
      <c r="I6" s="28">
        <v>1265</v>
      </c>
      <c r="J6" s="28">
        <v>1325</v>
      </c>
      <c r="K6" s="28">
        <v>1600</v>
      </c>
      <c r="L6" s="26"/>
    </row>
    <row r="7" spans="1:10" ht="15.75">
      <c r="A7" s="9" t="s">
        <v>209</v>
      </c>
      <c r="D7" s="28"/>
      <c r="E7" s="28"/>
      <c r="J7" s="28"/>
    </row>
    <row r="8" spans="2:11" ht="15.75">
      <c r="B8" s="9" t="s">
        <v>107</v>
      </c>
      <c r="C8" s="9" t="s">
        <v>67</v>
      </c>
      <c r="D8" s="74">
        <f aca="true" t="shared" si="0" ref="D8:D18">K8</f>
        <v>11571</v>
      </c>
      <c r="E8" s="28"/>
      <c r="I8" s="28">
        <v>9226</v>
      </c>
      <c r="J8" s="28">
        <v>12000</v>
      </c>
      <c r="K8" s="28">
        <v>11571</v>
      </c>
    </row>
    <row r="9" spans="2:11" ht="15.75">
      <c r="B9" s="9" t="s">
        <v>111</v>
      </c>
      <c r="C9" s="9" t="s">
        <v>67</v>
      </c>
      <c r="D9" s="74">
        <f t="shared" si="0"/>
        <v>14400</v>
      </c>
      <c r="E9" s="28"/>
      <c r="I9" s="28">
        <v>8378</v>
      </c>
      <c r="J9" s="28">
        <v>11000</v>
      </c>
      <c r="K9" s="28">
        <v>14400</v>
      </c>
    </row>
    <row r="10" spans="2:11" ht="15.75">
      <c r="B10" s="9" t="s">
        <v>62</v>
      </c>
      <c r="C10" s="9" t="s">
        <v>68</v>
      </c>
      <c r="D10" s="74">
        <f t="shared" si="0"/>
        <v>125000</v>
      </c>
      <c r="E10" s="28"/>
      <c r="I10" s="28">
        <v>130000</v>
      </c>
      <c r="J10" s="28">
        <v>135000</v>
      </c>
      <c r="K10" s="28">
        <v>125000</v>
      </c>
    </row>
    <row r="11" spans="2:11" ht="15.75">
      <c r="B11" s="9" t="s">
        <v>136</v>
      </c>
      <c r="C11" s="9" t="s">
        <v>67</v>
      </c>
      <c r="D11" s="74">
        <f t="shared" si="0"/>
        <v>3785</v>
      </c>
      <c r="E11" s="28"/>
      <c r="I11" s="28">
        <v>2719</v>
      </c>
      <c r="J11" s="28">
        <v>4871</v>
      </c>
      <c r="K11" s="28">
        <v>3785</v>
      </c>
    </row>
    <row r="12" spans="2:11" ht="15.75">
      <c r="B12" s="9" t="s">
        <v>61</v>
      </c>
      <c r="C12" s="9" t="s">
        <v>67</v>
      </c>
      <c r="D12" s="74">
        <f t="shared" si="0"/>
        <v>3559</v>
      </c>
      <c r="E12" s="28"/>
      <c r="I12" s="28">
        <v>2695</v>
      </c>
      <c r="J12" s="28">
        <v>4621</v>
      </c>
      <c r="K12" s="28">
        <v>3559</v>
      </c>
    </row>
    <row r="13" spans="2:11" ht="15.75">
      <c r="B13" s="9" t="s">
        <v>110</v>
      </c>
      <c r="C13" s="9" t="s">
        <v>67</v>
      </c>
      <c r="D13" s="74">
        <f t="shared" si="0"/>
        <v>200</v>
      </c>
      <c r="E13" s="28"/>
      <c r="I13" s="28"/>
      <c r="J13" s="28"/>
      <c r="K13" s="28">
        <v>200</v>
      </c>
    </row>
    <row r="14" spans="2:11" ht="15.75">
      <c r="B14" s="9" t="s">
        <v>258</v>
      </c>
      <c r="C14" s="9" t="s">
        <v>210</v>
      </c>
      <c r="D14" s="74">
        <f t="shared" si="0"/>
        <v>50000</v>
      </c>
      <c r="E14" s="28"/>
      <c r="K14" s="28">
        <v>50000</v>
      </c>
    </row>
    <row r="15" spans="2:11" ht="15.75">
      <c r="B15" s="9" t="s">
        <v>259</v>
      </c>
      <c r="C15" s="9" t="s">
        <v>210</v>
      </c>
      <c r="D15" s="74">
        <f t="shared" si="0"/>
        <v>37600</v>
      </c>
      <c r="E15" s="28"/>
      <c r="K15" s="28">
        <v>37600</v>
      </c>
    </row>
    <row r="16" spans="2:11" ht="15.75">
      <c r="B16" s="9" t="s">
        <v>260</v>
      </c>
      <c r="C16" s="9" t="s">
        <v>210</v>
      </c>
      <c r="D16" s="74">
        <f t="shared" si="0"/>
        <v>85000</v>
      </c>
      <c r="E16" s="28"/>
      <c r="K16" s="28">
        <v>85000</v>
      </c>
    </row>
    <row r="17" spans="2:11" ht="15.75">
      <c r="B17" s="9" t="s">
        <v>63</v>
      </c>
      <c r="C17" s="9" t="s">
        <v>69</v>
      </c>
      <c r="D17" s="74">
        <f t="shared" si="0"/>
        <v>300000</v>
      </c>
      <c r="E17" s="28"/>
      <c r="K17" s="28">
        <v>300000</v>
      </c>
    </row>
    <row r="18" spans="2:11" ht="15.75">
      <c r="B18" s="12" t="s">
        <v>64</v>
      </c>
      <c r="C18" s="12" t="s">
        <v>69</v>
      </c>
      <c r="D18" s="83">
        <f t="shared" si="0"/>
        <v>125000</v>
      </c>
      <c r="E18" s="28"/>
      <c r="K18" s="17">
        <v>125000</v>
      </c>
    </row>
    <row r="20" spans="2:11" ht="15.75">
      <c r="B20" s="9" t="s">
        <v>261</v>
      </c>
      <c r="D20" s="72">
        <f>K20</f>
        <v>4700</v>
      </c>
      <c r="I20" s="71">
        <v>3800</v>
      </c>
      <c r="J20" s="71">
        <v>4300</v>
      </c>
      <c r="K20" s="71">
        <v>4700</v>
      </c>
    </row>
    <row r="21" spans="9:11" ht="15.75">
      <c r="I21" s="9">
        <v>3990</v>
      </c>
      <c r="J21" s="9">
        <v>3513</v>
      </c>
      <c r="K21" s="9">
        <v>5237</v>
      </c>
    </row>
    <row r="22" spans="8:12" ht="15.75">
      <c r="H22" s="9">
        <v>3985</v>
      </c>
      <c r="I22" s="9">
        <v>3767</v>
      </c>
      <c r="J22" s="9">
        <v>4257</v>
      </c>
      <c r="K22" s="9">
        <v>4657</v>
      </c>
      <c r="L22" s="9">
        <v>4698</v>
      </c>
    </row>
    <row r="24" ht="15.75">
      <c r="A24" s="9" t="s">
        <v>212</v>
      </c>
    </row>
    <row r="26" spans="1:4" ht="15.75">
      <c r="A26" s="21"/>
      <c r="B26" s="21" t="s">
        <v>208</v>
      </c>
      <c r="C26" s="21" t="s">
        <v>65</v>
      </c>
      <c r="D26" s="21" t="s">
        <v>213</v>
      </c>
    </row>
    <row r="27" spans="1:4" ht="15.75">
      <c r="A27" s="13" t="s">
        <v>207</v>
      </c>
      <c r="C27" s="13"/>
      <c r="D27" s="13"/>
    </row>
    <row r="28" spans="2:5" ht="15.75">
      <c r="B28" s="9" t="s">
        <v>58</v>
      </c>
      <c r="C28" s="9" t="s">
        <v>67</v>
      </c>
      <c r="D28" s="63">
        <f>D4/D$20</f>
        <v>0.15404255319148935</v>
      </c>
      <c r="E28" s="63"/>
    </row>
    <row r="29" spans="2:5" ht="15.75">
      <c r="B29" s="9" t="s">
        <v>59</v>
      </c>
      <c r="C29" s="9" t="s">
        <v>67</v>
      </c>
      <c r="D29" s="63">
        <f>D5/D$20</f>
        <v>0.6491914893617022</v>
      </c>
      <c r="E29" s="28"/>
    </row>
    <row r="30" spans="2:5" ht="15.75">
      <c r="B30" s="9" t="s">
        <v>60</v>
      </c>
      <c r="C30" s="9" t="s">
        <v>67</v>
      </c>
      <c r="D30" s="63">
        <f>D6/D$20</f>
        <v>0.3404255319148936</v>
      </c>
      <c r="E30" s="28"/>
    </row>
    <row r="31" spans="1:5" ht="15.75">
      <c r="A31" s="9" t="s">
        <v>209</v>
      </c>
      <c r="D31" s="63"/>
      <c r="E31" s="28"/>
    </row>
    <row r="32" spans="2:5" ht="15.75">
      <c r="B32" s="9" t="s">
        <v>107</v>
      </c>
      <c r="C32" s="9" t="s">
        <v>67</v>
      </c>
      <c r="D32" s="63">
        <f aca="true" t="shared" si="1" ref="D32:D42">D8/D$20</f>
        <v>2.4619148936170214</v>
      </c>
      <c r="E32" s="28"/>
    </row>
    <row r="33" spans="2:5" ht="15.75">
      <c r="B33" s="9" t="s">
        <v>111</v>
      </c>
      <c r="C33" s="9" t="s">
        <v>67</v>
      </c>
      <c r="D33" s="63">
        <f t="shared" si="1"/>
        <v>3.0638297872340425</v>
      </c>
      <c r="E33" s="28"/>
    </row>
    <row r="34" spans="2:5" ht="15.75">
      <c r="B34" s="9" t="s">
        <v>62</v>
      </c>
      <c r="C34" s="9" t="s">
        <v>68</v>
      </c>
      <c r="D34" s="63">
        <f t="shared" si="1"/>
        <v>26.595744680851062</v>
      </c>
      <c r="E34" s="28"/>
    </row>
    <row r="35" spans="2:5" ht="15.75">
      <c r="B35" s="9" t="s">
        <v>136</v>
      </c>
      <c r="C35" s="9" t="s">
        <v>67</v>
      </c>
      <c r="D35" s="63">
        <f t="shared" si="1"/>
        <v>0.8053191489361702</v>
      </c>
      <c r="E35" s="28"/>
    </row>
    <row r="36" spans="2:5" ht="15.75">
      <c r="B36" s="9" t="s">
        <v>61</v>
      </c>
      <c r="C36" s="9" t="s">
        <v>67</v>
      </c>
      <c r="D36" s="63">
        <f t="shared" si="1"/>
        <v>0.7572340425531915</v>
      </c>
      <c r="E36" s="28"/>
    </row>
    <row r="37" spans="2:5" ht="15.75">
      <c r="B37" s="9" t="s">
        <v>110</v>
      </c>
      <c r="C37" s="9" t="s">
        <v>67</v>
      </c>
      <c r="D37" s="63">
        <f t="shared" si="1"/>
        <v>0.0425531914893617</v>
      </c>
      <c r="E37" s="28"/>
    </row>
    <row r="38" spans="2:5" ht="15.75">
      <c r="B38" s="9" t="s">
        <v>258</v>
      </c>
      <c r="C38" s="9" t="s">
        <v>210</v>
      </c>
      <c r="D38" s="63">
        <f t="shared" si="1"/>
        <v>10.638297872340425</v>
      </c>
      <c r="E38" s="28"/>
    </row>
    <row r="39" spans="2:5" ht="15.75">
      <c r="B39" s="9" t="s">
        <v>259</v>
      </c>
      <c r="C39" s="9" t="s">
        <v>210</v>
      </c>
      <c r="D39" s="63">
        <f t="shared" si="1"/>
        <v>8</v>
      </c>
      <c r="E39" s="28"/>
    </row>
    <row r="40" spans="2:5" ht="15.75">
      <c r="B40" s="9" t="s">
        <v>260</v>
      </c>
      <c r="C40" s="9" t="s">
        <v>210</v>
      </c>
      <c r="D40" s="63">
        <f t="shared" si="1"/>
        <v>18.085106382978722</v>
      </c>
      <c r="E40" s="28"/>
    </row>
    <row r="41" spans="2:5" ht="15.75">
      <c r="B41" s="9" t="s">
        <v>63</v>
      </c>
      <c r="C41" s="9" t="s">
        <v>69</v>
      </c>
      <c r="D41" s="63">
        <f t="shared" si="1"/>
        <v>63.829787234042556</v>
      </c>
      <c r="E41" s="28"/>
    </row>
    <row r="42" spans="2:4" ht="15.75">
      <c r="B42" s="12" t="s">
        <v>64</v>
      </c>
      <c r="C42" s="12" t="s">
        <v>69</v>
      </c>
      <c r="D42" s="87">
        <f t="shared" si="1"/>
        <v>26.595744680851062</v>
      </c>
    </row>
  </sheetData>
  <sheetProtection sheet="1"/>
  <printOptions/>
  <pageMargins left="0.7" right="0.7" top="0.75" bottom="0.75" header="0.3" footer="0.3"/>
  <pageSetup fitToHeight="1" fitToWidth="1" horizontalDpi="525" verticalDpi="525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AF51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61" sqref="B61"/>
    </sheetView>
  </sheetViews>
  <sheetFormatPr defaultColWidth="9.140625" defaultRowHeight="12.75"/>
  <cols>
    <col min="1" max="1" width="11.7109375" style="9" customWidth="1"/>
    <col min="2" max="2" width="12.421875" style="9" customWidth="1"/>
    <col min="3" max="3" width="20.140625" style="9" customWidth="1"/>
    <col min="4" max="5" width="9.140625" style="9" customWidth="1"/>
    <col min="6" max="6" width="10.57421875" style="9" customWidth="1"/>
    <col min="7" max="7" width="10.140625" style="9" bestFit="1" customWidth="1"/>
    <col min="8" max="8" width="2.7109375" style="9" customWidth="1"/>
    <col min="9" max="13" width="9.140625" style="9" customWidth="1"/>
    <col min="14" max="14" width="2.7109375" style="9" customWidth="1"/>
    <col min="15" max="15" width="10.140625" style="9" customWidth="1"/>
    <col min="16" max="16" width="8.421875" style="9" customWidth="1"/>
    <col min="17" max="17" width="2.7109375" style="9" customWidth="1"/>
    <col min="18" max="18" width="10.8515625" style="9" customWidth="1"/>
    <col min="19" max="20" width="9.140625" style="9" customWidth="1"/>
    <col min="21" max="21" width="9.8515625" style="9" customWidth="1"/>
    <col min="22" max="22" width="10.8515625" style="9" customWidth="1"/>
    <col min="23" max="24" width="9.140625" style="9" customWidth="1"/>
    <col min="25" max="28" width="12.7109375" style="9" customWidth="1"/>
    <col min="29" max="16384" width="9.140625" style="9" customWidth="1"/>
  </cols>
  <sheetData>
    <row r="1" ht="15.75">
      <c r="A1" s="13" t="s">
        <v>206</v>
      </c>
    </row>
    <row r="3" spans="1:23" ht="18" customHeight="1">
      <c r="A3" s="206" t="s">
        <v>135</v>
      </c>
      <c r="B3" s="206"/>
      <c r="C3" s="206"/>
      <c r="D3" s="206"/>
      <c r="E3" s="206"/>
      <c r="F3" s="206"/>
      <c r="G3" s="10"/>
      <c r="H3" s="10"/>
      <c r="I3" s="208" t="s">
        <v>202</v>
      </c>
      <c r="J3" s="208"/>
      <c r="K3" s="208"/>
      <c r="L3" s="208"/>
      <c r="M3" s="208"/>
      <c r="N3" s="10"/>
      <c r="O3" s="208" t="s">
        <v>205</v>
      </c>
      <c r="P3" s="208"/>
      <c r="Q3" s="208"/>
      <c r="R3" s="208"/>
      <c r="S3" s="208"/>
      <c r="T3" s="208"/>
      <c r="U3" s="208"/>
      <c r="V3" s="208"/>
      <c r="W3" s="208"/>
    </row>
    <row r="4" spans="1:23" ht="35.25" customHeight="1">
      <c r="A4" s="12" t="s">
        <v>160</v>
      </c>
      <c r="B4" s="12" t="s">
        <v>41</v>
      </c>
      <c r="C4" s="12" t="s">
        <v>44</v>
      </c>
      <c r="D4" s="12" t="s">
        <v>43</v>
      </c>
      <c r="E4" s="12" t="s">
        <v>197</v>
      </c>
      <c r="F4" s="12" t="s">
        <v>190</v>
      </c>
      <c r="G4" s="61" t="s">
        <v>174</v>
      </c>
      <c r="H4" s="27"/>
      <c r="I4" s="40" t="s">
        <v>46</v>
      </c>
      <c r="J4" s="40" t="s">
        <v>47</v>
      </c>
      <c r="K4" s="41" t="s">
        <v>10</v>
      </c>
      <c r="L4" s="41" t="s">
        <v>33</v>
      </c>
      <c r="M4" s="41" t="s">
        <v>2</v>
      </c>
      <c r="N4" s="12"/>
      <c r="O4" s="40" t="s">
        <v>198</v>
      </c>
      <c r="P4" s="40" t="s">
        <v>72</v>
      </c>
      <c r="Q4" s="12"/>
      <c r="R4" s="40" t="s">
        <v>199</v>
      </c>
      <c r="S4" s="62" t="s">
        <v>203</v>
      </c>
      <c r="T4" s="62" t="s">
        <v>204</v>
      </c>
      <c r="U4" s="40" t="s">
        <v>263</v>
      </c>
      <c r="V4" s="40" t="s">
        <v>200</v>
      </c>
      <c r="W4" s="40" t="s">
        <v>201</v>
      </c>
    </row>
    <row r="5" spans="1:21" ht="15.75">
      <c r="A5" s="20" t="str">
        <f>'input output matrix'!A6</f>
        <v>M1</v>
      </c>
      <c r="B5" s="20" t="str">
        <f>'input output matrix'!B6</f>
        <v>Maize </v>
      </c>
      <c r="C5" s="20" t="str">
        <f>'input output matrix'!C6</f>
        <v>Hoe</v>
      </c>
      <c r="D5" s="20" t="str">
        <f>'input output matrix'!D6</f>
        <v>Local</v>
      </c>
      <c r="E5" s="90"/>
      <c r="F5" s="90"/>
      <c r="G5" s="23">
        <f>'input output matrix'!G6</f>
        <v>900</v>
      </c>
      <c r="H5" s="20"/>
      <c r="I5" s="58">
        <f>'input output matrix'!I6</f>
        <v>42.75</v>
      </c>
      <c r="J5" s="58">
        <f>'input output matrix'!J6</f>
        <v>24.25</v>
      </c>
      <c r="K5" s="58">
        <f>'input output matrix'!K6</f>
        <v>21</v>
      </c>
      <c r="L5" s="58">
        <f>'input output matrix'!L6</f>
        <v>11</v>
      </c>
      <c r="M5" s="58">
        <f>'input output matrix'!M6</f>
        <v>99</v>
      </c>
      <c r="N5" s="56"/>
      <c r="O5" s="56"/>
      <c r="P5" s="56"/>
      <c r="Q5" s="56"/>
      <c r="R5" s="56"/>
      <c r="S5" s="56"/>
      <c r="T5" s="56"/>
      <c r="U5" s="56"/>
    </row>
    <row r="6" spans="1:21" ht="15.75">
      <c r="A6" s="20" t="str">
        <f>'input output matrix'!A7</f>
        <v>M2</v>
      </c>
      <c r="B6" s="20" t="str">
        <f>'input output matrix'!B7</f>
        <v>Maize </v>
      </c>
      <c r="C6" s="20" t="str">
        <f>'input output matrix'!C7</f>
        <v>Hoe</v>
      </c>
      <c r="D6" s="20" t="str">
        <f>'input output matrix'!D7</f>
        <v>Hybrid </v>
      </c>
      <c r="E6" s="90" t="str">
        <f>'input output matrix'!E7</f>
        <v>Yes </v>
      </c>
      <c r="F6" s="90"/>
      <c r="G6" s="23">
        <f>'input output matrix'!G7</f>
        <v>2200</v>
      </c>
      <c r="H6" s="20"/>
      <c r="I6" s="58">
        <f>'input output matrix'!I7</f>
        <v>54</v>
      </c>
      <c r="J6" s="58">
        <f>'input output matrix'!J7</f>
        <v>34</v>
      </c>
      <c r="K6" s="58">
        <f>'input output matrix'!K7</f>
        <v>25</v>
      </c>
      <c r="L6" s="58">
        <f>'input output matrix'!L7</f>
        <v>15</v>
      </c>
      <c r="M6" s="58">
        <f>'input output matrix'!M7</f>
        <v>128</v>
      </c>
      <c r="N6" s="56"/>
      <c r="O6" s="86">
        <f>'input output matrix'!O7</f>
        <v>125</v>
      </c>
      <c r="P6" s="86">
        <f>'input output matrix'!P7</f>
        <v>125</v>
      </c>
      <c r="Q6" s="56"/>
      <c r="R6" s="56"/>
      <c r="S6" s="86">
        <f>'input output matrix'!S7</f>
        <v>25</v>
      </c>
      <c r="T6" s="56"/>
      <c r="U6" s="56"/>
    </row>
    <row r="7" spans="1:23" ht="15.75">
      <c r="A7" s="42" t="str">
        <f>'input output matrix'!A8</f>
        <v>M3</v>
      </c>
      <c r="B7" s="42" t="str">
        <f>'input output matrix'!B8</f>
        <v>Maize </v>
      </c>
      <c r="C7" s="42" t="str">
        <f>'input output matrix'!C8</f>
        <v>CF Basins</v>
      </c>
      <c r="D7" s="42" t="str">
        <f>'input output matrix'!D8</f>
        <v>Local</v>
      </c>
      <c r="E7" s="92"/>
      <c r="F7" s="92"/>
      <c r="G7" s="43">
        <f>'input output matrix'!G8</f>
        <v>1300</v>
      </c>
      <c r="H7" s="42"/>
      <c r="I7" s="44">
        <f>'input output matrix'!I8</f>
        <v>31</v>
      </c>
      <c r="J7" s="44">
        <f>'input output matrix'!J8</f>
        <v>25</v>
      </c>
      <c r="K7" s="44">
        <f>'input output matrix'!K8</f>
        <v>37</v>
      </c>
      <c r="L7" s="44">
        <f>'input output matrix'!L8</f>
        <v>34</v>
      </c>
      <c r="M7" s="44">
        <f>'input output matrix'!M8</f>
        <v>127</v>
      </c>
      <c r="N7" s="45"/>
      <c r="O7" s="57"/>
      <c r="P7" s="57"/>
      <c r="Q7" s="45"/>
      <c r="R7" s="45"/>
      <c r="S7" s="45"/>
      <c r="T7" s="45"/>
      <c r="U7" s="45"/>
      <c r="V7" s="45"/>
      <c r="W7" s="45"/>
    </row>
    <row r="8" spans="1:23" ht="15.75">
      <c r="A8" s="42" t="str">
        <f>'input output matrix'!A9</f>
        <v>M4</v>
      </c>
      <c r="B8" s="42" t="str">
        <f>'input output matrix'!B9</f>
        <v>Maize </v>
      </c>
      <c r="C8" s="42" t="str">
        <f>'input output matrix'!C9</f>
        <v>CF Basins</v>
      </c>
      <c r="D8" s="42" t="str">
        <f>'input output matrix'!D9</f>
        <v>Hybrid </v>
      </c>
      <c r="E8" s="92" t="str">
        <f>'input output matrix'!E9</f>
        <v>Yes </v>
      </c>
      <c r="F8" s="92"/>
      <c r="G8" s="43">
        <f>'input output matrix'!G9</f>
        <v>3000</v>
      </c>
      <c r="H8" s="42"/>
      <c r="I8" s="44">
        <f>'input output matrix'!I9</f>
        <v>35</v>
      </c>
      <c r="J8" s="44">
        <f>'input output matrix'!J9</f>
        <v>29</v>
      </c>
      <c r="K8" s="44">
        <f>'input output matrix'!K9</f>
        <v>50</v>
      </c>
      <c r="L8" s="44">
        <f>'input output matrix'!L9</f>
        <v>34</v>
      </c>
      <c r="M8" s="44">
        <f>'input output matrix'!M9</f>
        <v>148</v>
      </c>
      <c r="N8" s="45"/>
      <c r="O8" s="57">
        <f>'input output matrix'!O9</f>
        <v>125</v>
      </c>
      <c r="P8" s="57">
        <f>'input output matrix'!P9</f>
        <v>125</v>
      </c>
      <c r="Q8" s="45"/>
      <c r="R8" s="45"/>
      <c r="S8" s="57">
        <f>'input output matrix'!S9</f>
        <v>25</v>
      </c>
      <c r="T8" s="57"/>
      <c r="U8" s="57"/>
      <c r="V8" s="57"/>
      <c r="W8" s="45"/>
    </row>
    <row r="9" spans="1:23" ht="15.75">
      <c r="A9" s="42" t="str">
        <f>'input output matrix'!A10</f>
        <v>M4h-lite</v>
      </c>
      <c r="B9" s="42" t="str">
        <f>'input output matrix'!B10</f>
        <v>Maize </v>
      </c>
      <c r="C9" s="42" t="str">
        <f>'input output matrix'!C10</f>
        <v>CF Basins</v>
      </c>
      <c r="D9" s="42" t="str">
        <f>'input output matrix'!D10</f>
        <v>Hybrid </v>
      </c>
      <c r="E9" s="92" t="str">
        <f>'input output matrix'!E10</f>
        <v>Yes </v>
      </c>
      <c r="F9" s="92" t="str">
        <f>'input output matrix'!F10</f>
        <v>1 round</v>
      </c>
      <c r="G9" s="43">
        <f>'input output matrix'!G10</f>
        <v>3000</v>
      </c>
      <c r="H9" s="42"/>
      <c r="I9" s="44">
        <f>'input output matrix'!I10</f>
        <v>17</v>
      </c>
      <c r="J9" s="44">
        <f>'input output matrix'!J10</f>
        <v>11</v>
      </c>
      <c r="K9" s="44">
        <f>'input output matrix'!K10</f>
        <v>50</v>
      </c>
      <c r="L9" s="44">
        <f>'input output matrix'!L10</f>
        <v>34</v>
      </c>
      <c r="M9" s="44">
        <f>'input output matrix'!M10</f>
        <v>112</v>
      </c>
      <c r="N9" s="45"/>
      <c r="O9" s="57">
        <f>'input output matrix'!O10</f>
        <v>125</v>
      </c>
      <c r="P9" s="57">
        <f>'input output matrix'!P10</f>
        <v>125</v>
      </c>
      <c r="Q9" s="45"/>
      <c r="R9" s="45"/>
      <c r="S9" s="57">
        <f>'input output matrix'!S10</f>
        <v>25</v>
      </c>
      <c r="T9" s="57"/>
      <c r="U9" s="57">
        <f>'input output matrix'!U10</f>
        <v>171.15</v>
      </c>
      <c r="V9" s="57"/>
      <c r="W9" s="45"/>
    </row>
    <row r="10" spans="1:23" ht="15.75">
      <c r="A10" s="42" t="str">
        <f>'input output matrix'!A11</f>
        <v>M4h-full</v>
      </c>
      <c r="B10" s="42" t="str">
        <f>'input output matrix'!B11</f>
        <v>Maize </v>
      </c>
      <c r="C10" s="42" t="str">
        <f>'input output matrix'!C11</f>
        <v>CF Basins</v>
      </c>
      <c r="D10" s="42" t="str">
        <f>'input output matrix'!D11</f>
        <v>Hybrid </v>
      </c>
      <c r="E10" s="92" t="str">
        <f>'input output matrix'!E11</f>
        <v>Yes </v>
      </c>
      <c r="F10" s="92" t="str">
        <f>'input output matrix'!F11</f>
        <v>2 rounds</v>
      </c>
      <c r="G10" s="43">
        <f>'input output matrix'!G11</f>
        <v>3000</v>
      </c>
      <c r="H10" s="42"/>
      <c r="I10" s="44">
        <f>'input output matrix'!I11</f>
        <v>15</v>
      </c>
      <c r="J10" s="44">
        <f>'input output matrix'!J11</f>
        <v>9</v>
      </c>
      <c r="K10" s="44">
        <f>'input output matrix'!K11</f>
        <v>50</v>
      </c>
      <c r="L10" s="44">
        <f>'input output matrix'!L11</f>
        <v>34</v>
      </c>
      <c r="M10" s="44">
        <f>'input output matrix'!M11</f>
        <v>108</v>
      </c>
      <c r="N10" s="45"/>
      <c r="O10" s="57">
        <f>'input output matrix'!O11</f>
        <v>125</v>
      </c>
      <c r="P10" s="57">
        <f>'input output matrix'!P11</f>
        <v>125</v>
      </c>
      <c r="Q10" s="45"/>
      <c r="R10" s="45"/>
      <c r="S10" s="57">
        <f>'input output matrix'!S11</f>
        <v>25</v>
      </c>
      <c r="T10" s="57"/>
      <c r="U10" s="57">
        <f>'input output matrix'!U11</f>
        <v>342.7</v>
      </c>
      <c r="V10" s="57"/>
      <c r="W10" s="45"/>
    </row>
    <row r="11" spans="1:23" ht="15.75">
      <c r="A11" s="42" t="str">
        <f>'input output matrix'!A12</f>
        <v>M5</v>
      </c>
      <c r="B11" s="42" t="str">
        <f>'input output matrix'!B12</f>
        <v>Maize </v>
      </c>
      <c r="C11" s="42" t="str">
        <f>'input output matrix'!C12</f>
        <v>CF Ripper - rental</v>
      </c>
      <c r="D11" s="42" t="str">
        <f>'input output matrix'!D12</f>
        <v>Hybrid </v>
      </c>
      <c r="E11" s="92" t="str">
        <f>'input output matrix'!E12</f>
        <v>Yes </v>
      </c>
      <c r="F11" s="92"/>
      <c r="G11" s="43">
        <f>'input output matrix'!G12</f>
        <v>3000</v>
      </c>
      <c r="H11" s="42"/>
      <c r="I11" s="44">
        <f>'input output matrix'!I12</f>
        <v>35</v>
      </c>
      <c r="J11" s="44">
        <f>'input output matrix'!J12</f>
        <v>29</v>
      </c>
      <c r="K11" s="44">
        <f>'input output matrix'!K12</f>
        <v>50</v>
      </c>
      <c r="L11" s="44">
        <f>'input output matrix'!L12</f>
        <v>3</v>
      </c>
      <c r="M11" s="44">
        <f>'input output matrix'!M12</f>
        <v>117</v>
      </c>
      <c r="N11" s="45"/>
      <c r="O11" s="57">
        <f>'input output matrix'!O12</f>
        <v>125</v>
      </c>
      <c r="P11" s="57">
        <f>'input output matrix'!P12</f>
        <v>125</v>
      </c>
      <c r="Q11" s="45"/>
      <c r="R11" s="45"/>
      <c r="S11" s="57">
        <f>'input output matrix'!S12</f>
        <v>25</v>
      </c>
      <c r="T11" s="57"/>
      <c r="U11" s="57"/>
      <c r="V11" s="57">
        <f>'input output matrix'!V12</f>
        <v>1</v>
      </c>
      <c r="W11" s="45"/>
    </row>
    <row r="12" spans="1:23" ht="15.75">
      <c r="A12" s="20" t="str">
        <f>'input output matrix'!A13</f>
        <v>M6</v>
      </c>
      <c r="B12" s="20" t="str">
        <f>'input output matrix'!B13</f>
        <v>Maize </v>
      </c>
      <c r="C12" s="20" t="str">
        <f>'input output matrix'!C13</f>
        <v>Ox - rental</v>
      </c>
      <c r="D12" s="20" t="str">
        <f>'input output matrix'!D13</f>
        <v>Local</v>
      </c>
      <c r="E12" s="90"/>
      <c r="F12" s="90"/>
      <c r="G12" s="23">
        <f>'input output matrix'!G13</f>
        <v>500</v>
      </c>
      <c r="H12" s="20"/>
      <c r="I12" s="58">
        <f>'input output matrix'!I13</f>
        <v>26.25</v>
      </c>
      <c r="J12" s="58">
        <f>'input output matrix'!J13</f>
        <v>18.75</v>
      </c>
      <c r="K12" s="58">
        <f>'input output matrix'!K13</f>
        <v>16</v>
      </c>
      <c r="L12" s="58">
        <f>'input output matrix'!L13</f>
        <v>6</v>
      </c>
      <c r="M12" s="58">
        <f>'input output matrix'!M13</f>
        <v>67</v>
      </c>
      <c r="N12" s="56"/>
      <c r="O12" s="86"/>
      <c r="P12" s="86"/>
      <c r="Q12" s="56"/>
      <c r="R12" s="56"/>
      <c r="S12" s="56"/>
      <c r="T12" s="56"/>
      <c r="U12" s="56"/>
      <c r="W12" s="86">
        <f>'input output matrix'!W13</f>
        <v>1</v>
      </c>
    </row>
    <row r="13" spans="1:23" ht="15.75">
      <c r="A13" s="20" t="str">
        <f>'input output matrix'!A14</f>
        <v>M7</v>
      </c>
      <c r="B13" s="20" t="str">
        <f>'input output matrix'!B14</f>
        <v>Maize </v>
      </c>
      <c r="C13" s="20" t="str">
        <f>'input output matrix'!C14</f>
        <v>Ox - rental</v>
      </c>
      <c r="D13" s="20" t="str">
        <f>'input output matrix'!D14</f>
        <v>Hybrid </v>
      </c>
      <c r="E13" s="90" t="str">
        <f>'input output matrix'!E14</f>
        <v>Yes </v>
      </c>
      <c r="F13" s="90"/>
      <c r="G13" s="23">
        <f>'input output matrix'!G14</f>
        <v>1800</v>
      </c>
      <c r="H13" s="20"/>
      <c r="I13" s="58">
        <f>'input output matrix'!I14</f>
        <v>27.75</v>
      </c>
      <c r="J13" s="58">
        <f>'input output matrix'!J14</f>
        <v>20.25</v>
      </c>
      <c r="K13" s="58">
        <f>'input output matrix'!K14</f>
        <v>25</v>
      </c>
      <c r="L13" s="58">
        <f>'input output matrix'!L14</f>
        <v>15</v>
      </c>
      <c r="M13" s="58">
        <f>'input output matrix'!M14</f>
        <v>88</v>
      </c>
      <c r="N13" s="56"/>
      <c r="O13" s="86">
        <f>'input output matrix'!O14</f>
        <v>125</v>
      </c>
      <c r="P13" s="86">
        <f>'input output matrix'!P14</f>
        <v>125</v>
      </c>
      <c r="Q13" s="56"/>
      <c r="R13" s="56"/>
      <c r="S13" s="86">
        <f>'input output matrix'!S14</f>
        <v>25</v>
      </c>
      <c r="T13" s="56"/>
      <c r="U13" s="56"/>
      <c r="W13" s="86">
        <f>'input output matrix'!W14</f>
        <v>1</v>
      </c>
    </row>
    <row r="14" spans="1:21" ht="15.75">
      <c r="A14" s="20" t="str">
        <f>'input output matrix'!A15</f>
        <v>M8</v>
      </c>
      <c r="B14" s="20" t="str">
        <f>'input output matrix'!B15</f>
        <v>Maize </v>
      </c>
      <c r="C14" s="20" t="str">
        <f>'input output matrix'!C15</f>
        <v>Ox - owned</v>
      </c>
      <c r="D14" s="20" t="str">
        <f>'input output matrix'!D15</f>
        <v>Hybrid </v>
      </c>
      <c r="E14" s="90" t="str">
        <f>'input output matrix'!E15</f>
        <v>Yes </v>
      </c>
      <c r="F14" s="90"/>
      <c r="G14" s="23">
        <f>'input output matrix'!G15</f>
        <v>2400</v>
      </c>
      <c r="H14" s="20"/>
      <c r="I14" s="58">
        <f>'input output matrix'!I15</f>
        <v>27.75</v>
      </c>
      <c r="J14" s="58">
        <f>'input output matrix'!J15</f>
        <v>20.25</v>
      </c>
      <c r="K14" s="58">
        <f>'input output matrix'!K15</f>
        <v>27</v>
      </c>
      <c r="L14" s="58">
        <f>'input output matrix'!L15</f>
        <v>16</v>
      </c>
      <c r="M14" s="58">
        <f>'input output matrix'!M15</f>
        <v>91</v>
      </c>
      <c r="N14" s="56"/>
      <c r="O14" s="86">
        <f>'input output matrix'!O15</f>
        <v>125</v>
      </c>
      <c r="P14" s="86">
        <f>'input output matrix'!P15</f>
        <v>125</v>
      </c>
      <c r="Q14" s="56"/>
      <c r="R14" s="56"/>
      <c r="S14" s="86">
        <f>'input output matrix'!S15</f>
        <v>25</v>
      </c>
      <c r="T14" s="56"/>
      <c r="U14" s="56"/>
    </row>
    <row r="15" spans="1:21" ht="15.75">
      <c r="A15" s="20" t="str">
        <f>'input output matrix'!A16</f>
        <v>GR1</v>
      </c>
      <c r="B15" s="20" t="str">
        <f>'input output matrix'!B16</f>
        <v>Groundnuts </v>
      </c>
      <c r="C15" s="20" t="str">
        <f>'input output matrix'!C16</f>
        <v>Hoe</v>
      </c>
      <c r="D15" s="20" t="str">
        <f>'input output matrix'!D16</f>
        <v>Local</v>
      </c>
      <c r="E15" s="90"/>
      <c r="F15" s="90"/>
      <c r="G15" s="23">
        <f>'input output matrix'!G16</f>
        <v>340</v>
      </c>
      <c r="H15" s="20"/>
      <c r="I15" s="58">
        <f>'input output matrix'!I16</f>
        <v>45.5</v>
      </c>
      <c r="J15" s="58">
        <f>'input output matrix'!J16</f>
        <v>22.5</v>
      </c>
      <c r="K15" s="58">
        <f>'input output matrix'!K16</f>
        <v>32</v>
      </c>
      <c r="L15" s="58">
        <f>'input output matrix'!L16</f>
        <v>48</v>
      </c>
      <c r="M15" s="58">
        <f>'input output matrix'!M16</f>
        <v>148</v>
      </c>
      <c r="N15" s="56"/>
      <c r="O15" s="56"/>
      <c r="P15" s="56"/>
      <c r="Q15" s="56"/>
      <c r="R15" s="56"/>
      <c r="S15" s="56"/>
      <c r="T15" s="56"/>
      <c r="U15" s="20"/>
    </row>
    <row r="16" spans="1:21" ht="15.75">
      <c r="A16" s="20" t="str">
        <f>'input output matrix'!A17</f>
        <v>GR2</v>
      </c>
      <c r="B16" s="20" t="str">
        <f>'input output matrix'!B17</f>
        <v>Groundnuts </v>
      </c>
      <c r="C16" s="20" t="str">
        <f>'input output matrix'!C17</f>
        <v>Hoe</v>
      </c>
      <c r="D16" s="20" t="str">
        <f>'input output matrix'!D17</f>
        <v>Improved</v>
      </c>
      <c r="E16" s="90"/>
      <c r="F16" s="90"/>
      <c r="G16" s="23">
        <f>'input output matrix'!G17</f>
        <v>565</v>
      </c>
      <c r="H16" s="20"/>
      <c r="I16" s="58">
        <f>'input output matrix'!I17</f>
        <v>48.5</v>
      </c>
      <c r="J16" s="58">
        <f>'input output matrix'!J17</f>
        <v>24.5</v>
      </c>
      <c r="K16" s="58">
        <f>'input output matrix'!K17</f>
        <v>46</v>
      </c>
      <c r="L16" s="58">
        <f>'input output matrix'!L17</f>
        <v>68</v>
      </c>
      <c r="M16" s="58">
        <f>'input output matrix'!M17</f>
        <v>187</v>
      </c>
      <c r="N16" s="56"/>
      <c r="O16" s="56"/>
      <c r="P16" s="56"/>
      <c r="Q16" s="56"/>
      <c r="R16" s="56"/>
      <c r="S16" s="86">
        <f>'input output matrix'!S17</f>
        <v>25</v>
      </c>
      <c r="T16" s="86">
        <f>'input output matrix'!T17</f>
        <v>200</v>
      </c>
      <c r="U16" s="20"/>
    </row>
    <row r="17" spans="1:21" ht="15.75">
      <c r="A17" s="20" t="str">
        <f>'input output matrix'!A18</f>
        <v>COT1</v>
      </c>
      <c r="B17" s="20" t="str">
        <f>'input output matrix'!B18</f>
        <v>Cotton </v>
      </c>
      <c r="C17" s="20" t="str">
        <f>'input output matrix'!C18</f>
        <v>Hoe</v>
      </c>
      <c r="D17" s="20" t="str">
        <f>'input output matrix'!D18</f>
        <v>Hybrid </v>
      </c>
      <c r="E17" s="90"/>
      <c r="F17" s="90"/>
      <c r="G17" s="23">
        <f>'input output matrix'!G18</f>
        <v>800</v>
      </c>
      <c r="H17" s="20"/>
      <c r="I17" s="58">
        <f>'input output matrix'!I18</f>
        <v>37.5</v>
      </c>
      <c r="J17" s="58">
        <f>'input output matrix'!J18</f>
        <v>31.5</v>
      </c>
      <c r="K17" s="58">
        <f>'input output matrix'!K18</f>
        <v>40</v>
      </c>
      <c r="L17" s="58">
        <f>'input output matrix'!L18</f>
        <v>3</v>
      </c>
      <c r="M17" s="58">
        <f>'input output matrix'!M18</f>
        <v>112</v>
      </c>
      <c r="N17" s="56"/>
      <c r="O17" s="56"/>
      <c r="P17" s="56"/>
      <c r="Q17" s="56"/>
      <c r="R17" s="86">
        <f>'input output matrix'!R18</f>
        <v>1</v>
      </c>
      <c r="S17" s="56"/>
      <c r="T17" s="56"/>
      <c r="U17" s="20"/>
    </row>
    <row r="18" spans="1:23" ht="15.75">
      <c r="A18" s="42" t="str">
        <f>'input output matrix'!A19</f>
        <v>COT2</v>
      </c>
      <c r="B18" s="42" t="str">
        <f>'input output matrix'!B19</f>
        <v>Cotton </v>
      </c>
      <c r="C18" s="42" t="str">
        <f>'input output matrix'!C19</f>
        <v>CF Basins</v>
      </c>
      <c r="D18" s="42" t="str">
        <f>'input output matrix'!D19</f>
        <v>Hybrid </v>
      </c>
      <c r="E18" s="92"/>
      <c r="F18" s="92"/>
      <c r="G18" s="43">
        <f>'input output matrix'!G19</f>
        <v>1150</v>
      </c>
      <c r="H18" s="42"/>
      <c r="I18" s="44">
        <f>'input output matrix'!I19</f>
        <v>27</v>
      </c>
      <c r="J18" s="44">
        <f>'input output matrix'!J19</f>
        <v>25</v>
      </c>
      <c r="K18" s="44">
        <f>'input output matrix'!K19</f>
        <v>65.7</v>
      </c>
      <c r="L18" s="44">
        <f>'input output matrix'!L19</f>
        <v>34</v>
      </c>
      <c r="M18" s="44">
        <f>'input output matrix'!M19</f>
        <v>151.7</v>
      </c>
      <c r="N18" s="45"/>
      <c r="O18" s="45"/>
      <c r="P18" s="45"/>
      <c r="Q18" s="45"/>
      <c r="R18" s="57">
        <f>'input output matrix'!R19</f>
        <v>1</v>
      </c>
      <c r="S18" s="45"/>
      <c r="T18" s="45"/>
      <c r="U18" s="45"/>
      <c r="V18" s="45"/>
      <c r="W18" s="45"/>
    </row>
    <row r="19" spans="1:23" ht="15.75">
      <c r="A19" s="42" t="str">
        <f>'input output matrix'!A20</f>
        <v>COT2h-lite</v>
      </c>
      <c r="B19" s="42" t="str">
        <f>'input output matrix'!B20</f>
        <v>Cotton </v>
      </c>
      <c r="C19" s="42" t="str">
        <f>'input output matrix'!C20</f>
        <v>CF Basins</v>
      </c>
      <c r="D19" s="42" t="str">
        <f>'input output matrix'!D20</f>
        <v>Hybrid </v>
      </c>
      <c r="E19" s="92"/>
      <c r="F19" s="92" t="str">
        <f>'input output matrix'!F20</f>
        <v>1 round</v>
      </c>
      <c r="G19" s="43">
        <f>'input output matrix'!G20</f>
        <v>1150</v>
      </c>
      <c r="H19" s="42"/>
      <c r="I19" s="44">
        <f>'input output matrix'!I20</f>
        <v>9</v>
      </c>
      <c r="J19" s="44">
        <f>'input output matrix'!J20</f>
        <v>7</v>
      </c>
      <c r="K19" s="44">
        <f>'input output matrix'!K20</f>
        <v>65.7</v>
      </c>
      <c r="L19" s="44">
        <f>'input output matrix'!L20</f>
        <v>34</v>
      </c>
      <c r="M19" s="44">
        <f>'input output matrix'!M20</f>
        <v>115.7</v>
      </c>
      <c r="N19" s="45"/>
      <c r="O19" s="45"/>
      <c r="P19" s="45"/>
      <c r="Q19" s="45"/>
      <c r="R19" s="57">
        <f>'input output matrix'!R20</f>
        <v>1</v>
      </c>
      <c r="S19" s="45"/>
      <c r="T19" s="57"/>
      <c r="U19" s="57">
        <f>'input output matrix'!U20</f>
        <v>171.15</v>
      </c>
      <c r="V19" s="57"/>
      <c r="W19" s="57"/>
    </row>
    <row r="20" spans="1:23" ht="15.75">
      <c r="A20" s="42" t="str">
        <f>'input output matrix'!A21</f>
        <v>COT2h-full</v>
      </c>
      <c r="B20" s="42" t="str">
        <f>'input output matrix'!B21</f>
        <v>Cotton </v>
      </c>
      <c r="C20" s="42" t="str">
        <f>'input output matrix'!C21</f>
        <v>CF Basins</v>
      </c>
      <c r="D20" s="42" t="str">
        <f>'input output matrix'!D21</f>
        <v>Hybrid </v>
      </c>
      <c r="E20" s="92"/>
      <c r="F20" s="92" t="str">
        <f>'input output matrix'!F21</f>
        <v>2 rounds</v>
      </c>
      <c r="G20" s="43">
        <f>'input output matrix'!G21</f>
        <v>1150</v>
      </c>
      <c r="H20" s="42"/>
      <c r="I20" s="44">
        <f>'input output matrix'!I21</f>
        <v>7</v>
      </c>
      <c r="J20" s="44">
        <f>'input output matrix'!J21</f>
        <v>5</v>
      </c>
      <c r="K20" s="44">
        <f>'input output matrix'!K21</f>
        <v>65.7</v>
      </c>
      <c r="L20" s="44">
        <f>'input output matrix'!L21</f>
        <v>34</v>
      </c>
      <c r="M20" s="44">
        <f>'input output matrix'!M21</f>
        <v>111.7</v>
      </c>
      <c r="N20" s="45"/>
      <c r="O20" s="45"/>
      <c r="P20" s="45"/>
      <c r="Q20" s="45"/>
      <c r="R20" s="57">
        <f>'input output matrix'!R21</f>
        <v>1</v>
      </c>
      <c r="S20" s="45"/>
      <c r="T20" s="57"/>
      <c r="U20" s="57">
        <f>'input output matrix'!U21</f>
        <v>277.3</v>
      </c>
      <c r="V20" s="57"/>
      <c r="W20" s="57"/>
    </row>
    <row r="21" spans="1:23" ht="15.75">
      <c r="A21" s="42" t="str">
        <f>'input output matrix'!A22</f>
        <v>COT3</v>
      </c>
      <c r="B21" s="42" t="str">
        <f>'input output matrix'!B22</f>
        <v>Cotton </v>
      </c>
      <c r="C21" s="42" t="str">
        <f>'input output matrix'!C22</f>
        <v>CF Ripper - rental</v>
      </c>
      <c r="D21" s="42" t="str">
        <f>'input output matrix'!D22</f>
        <v>Hybrid </v>
      </c>
      <c r="E21" s="92"/>
      <c r="F21" s="92"/>
      <c r="G21" s="43">
        <f>'input output matrix'!G22</f>
        <v>1150</v>
      </c>
      <c r="H21" s="42"/>
      <c r="I21" s="44">
        <f>'input output matrix'!I22</f>
        <v>27</v>
      </c>
      <c r="J21" s="44">
        <f>'input output matrix'!J22</f>
        <v>25</v>
      </c>
      <c r="K21" s="44">
        <f>'input output matrix'!K22</f>
        <v>65.7</v>
      </c>
      <c r="L21" s="44">
        <f>'input output matrix'!L22</f>
        <v>3</v>
      </c>
      <c r="M21" s="44">
        <f>'input output matrix'!M22</f>
        <v>120.7</v>
      </c>
      <c r="N21" s="42"/>
      <c r="O21" s="45"/>
      <c r="P21" s="45"/>
      <c r="Q21" s="42"/>
      <c r="R21" s="57">
        <f>'input output matrix'!R22</f>
        <v>1</v>
      </c>
      <c r="S21" s="42"/>
      <c r="T21" s="57"/>
      <c r="U21" s="57"/>
      <c r="V21" s="57">
        <f>'input output matrix'!V22</f>
        <v>1</v>
      </c>
      <c r="W21" s="57"/>
    </row>
    <row r="22" spans="1:23" ht="15.75">
      <c r="A22" s="20" t="str">
        <f>'input output matrix'!A23</f>
        <v>COT4</v>
      </c>
      <c r="B22" s="20" t="str">
        <f>'input output matrix'!B23</f>
        <v>Cotton </v>
      </c>
      <c r="C22" s="20" t="str">
        <f>'input output matrix'!C23</f>
        <v>Ox - rental</v>
      </c>
      <c r="D22" s="20" t="str">
        <f>'input output matrix'!D23</f>
        <v>Hybrid </v>
      </c>
      <c r="E22" s="90"/>
      <c r="F22" s="90"/>
      <c r="G22" s="23">
        <f>'input output matrix'!G23</f>
        <v>800</v>
      </c>
      <c r="H22" s="20"/>
      <c r="I22" s="58">
        <f>'input output matrix'!I23</f>
        <v>20.75</v>
      </c>
      <c r="J22" s="58">
        <f>'input output matrix'!J23</f>
        <v>25.25</v>
      </c>
      <c r="K22" s="58">
        <f>'input output matrix'!K23</f>
        <v>40</v>
      </c>
      <c r="L22" s="58">
        <f>'input output matrix'!L23</f>
        <v>3.2</v>
      </c>
      <c r="M22" s="58">
        <f>'input output matrix'!M23</f>
        <v>89.2</v>
      </c>
      <c r="N22" s="20"/>
      <c r="O22" s="56"/>
      <c r="P22" s="56"/>
      <c r="Q22" s="20"/>
      <c r="R22" s="86">
        <f>'input output matrix'!R23</f>
        <v>1</v>
      </c>
      <c r="S22" s="20"/>
      <c r="T22" s="86"/>
      <c r="U22" s="86"/>
      <c r="V22" s="86"/>
      <c r="W22" s="86">
        <f>'input output matrix'!W23</f>
        <v>1</v>
      </c>
    </row>
    <row r="23" spans="1:23" ht="15.75">
      <c r="A23" s="59" t="str">
        <f>'input output matrix'!A24</f>
        <v>COT5</v>
      </c>
      <c r="B23" s="59" t="str">
        <f>'input output matrix'!B24</f>
        <v>Cotton </v>
      </c>
      <c r="C23" s="59" t="str">
        <f>'input output matrix'!C24</f>
        <v>Ox - owned</v>
      </c>
      <c r="D23" s="59" t="str">
        <f>'input output matrix'!D24</f>
        <v>Hybrid </v>
      </c>
      <c r="E23" s="91"/>
      <c r="F23" s="91"/>
      <c r="G23" s="27">
        <f>'input output matrix'!G24</f>
        <v>950</v>
      </c>
      <c r="H23" s="59"/>
      <c r="I23" s="60">
        <f>'input output matrix'!I24</f>
        <v>20.75</v>
      </c>
      <c r="J23" s="60">
        <f>'input output matrix'!J24</f>
        <v>25.25</v>
      </c>
      <c r="K23" s="60">
        <f>'input output matrix'!K24</f>
        <v>45.18518518518518</v>
      </c>
      <c r="L23" s="60">
        <f>'input output matrix'!L24</f>
        <v>3.2</v>
      </c>
      <c r="M23" s="60">
        <f>'input output matrix'!M24</f>
        <v>94.3851851851852</v>
      </c>
      <c r="N23" s="59"/>
      <c r="O23" s="59"/>
      <c r="P23" s="59"/>
      <c r="Q23" s="59"/>
      <c r="R23" s="60">
        <f>'input output matrix'!R24</f>
        <v>1</v>
      </c>
      <c r="S23" s="59"/>
      <c r="T23" s="59"/>
      <c r="U23" s="59"/>
      <c r="V23" s="12"/>
      <c r="W23" s="12"/>
    </row>
    <row r="26" spans="1:7" ht="15.75">
      <c r="A26" s="9" t="s">
        <v>265</v>
      </c>
      <c r="G26" s="9" t="s">
        <v>219</v>
      </c>
    </row>
    <row r="27" spans="2:23" ht="15.75">
      <c r="B27" s="9" t="s">
        <v>81</v>
      </c>
      <c r="G27" s="9">
        <f>prices!D4/1000</f>
        <v>0.724</v>
      </c>
      <c r="O27" s="9">
        <f>prices!D11/1000</f>
        <v>3.785</v>
      </c>
      <c r="P27" s="9">
        <f>prices!D12/1000</f>
        <v>3.559</v>
      </c>
      <c r="S27" s="9">
        <f>prices!D8/1000</f>
        <v>11.571</v>
      </c>
      <c r="U27" s="28">
        <v>1</v>
      </c>
      <c r="V27" s="9">
        <f>prices!D18/1000</f>
        <v>125</v>
      </c>
      <c r="W27" s="9">
        <f>prices!D17/1000</f>
        <v>300</v>
      </c>
    </row>
    <row r="28" spans="2:20" ht="15.75">
      <c r="B28" s="9" t="s">
        <v>82</v>
      </c>
      <c r="G28" s="9">
        <f>prices!D5/1000</f>
        <v>3.0512</v>
      </c>
      <c r="S28" s="9">
        <f>prices!D9/1000</f>
        <v>14.4</v>
      </c>
      <c r="T28" s="9">
        <f>prices!D13/1000</f>
        <v>0.2</v>
      </c>
    </row>
    <row r="29" spans="2:18" ht="15.75">
      <c r="B29" s="9" t="s">
        <v>84</v>
      </c>
      <c r="G29" s="9">
        <f>prices!D6/1000</f>
        <v>1.6</v>
      </c>
      <c r="R29" s="9">
        <f>prices!D10/1000</f>
        <v>125</v>
      </c>
    </row>
    <row r="32" spans="1:32" ht="15.75">
      <c r="A32" s="12" t="s">
        <v>253</v>
      </c>
      <c r="B32" s="12"/>
      <c r="C32" s="12"/>
      <c r="D32" s="12"/>
      <c r="E32" s="12"/>
      <c r="F32" s="12"/>
      <c r="G32" s="12" t="s">
        <v>79</v>
      </c>
      <c r="H32" s="12"/>
      <c r="I32" s="12"/>
      <c r="J32" s="12"/>
      <c r="K32" s="12"/>
      <c r="L32" s="12"/>
      <c r="M32" s="12"/>
      <c r="N32" s="3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 t="s">
        <v>221</v>
      </c>
      <c r="Z32" s="12" t="s">
        <v>222</v>
      </c>
      <c r="AA32" s="12" t="s">
        <v>223</v>
      </c>
      <c r="AB32" s="12" t="s">
        <v>218</v>
      </c>
      <c r="AD32" s="9" t="s">
        <v>32</v>
      </c>
      <c r="AF32" s="9" t="s">
        <v>224</v>
      </c>
    </row>
    <row r="33" spans="1:32" ht="15.75">
      <c r="A33" s="9" t="str">
        <f>A5</f>
        <v>M1</v>
      </c>
      <c r="B33" s="9" t="str">
        <f>B5</f>
        <v>Maize </v>
      </c>
      <c r="C33" s="9" t="str">
        <f>C5</f>
        <v>Hoe</v>
      </c>
      <c r="G33" s="28">
        <f>G5*G$27</f>
        <v>651.6</v>
      </c>
      <c r="O33" s="28">
        <f aca="true" t="shared" si="0" ref="O33:O51">O5*O$27</f>
        <v>0</v>
      </c>
      <c r="P33" s="28">
        <f aca="true" t="shared" si="1" ref="P33:P51">P5*P$27</f>
        <v>0</v>
      </c>
      <c r="R33" s="28">
        <f>R5*R$29</f>
        <v>0</v>
      </c>
      <c r="S33" s="28">
        <f aca="true" t="shared" si="2" ref="S33:S42">S5*S$27</f>
        <v>0</v>
      </c>
      <c r="T33" s="28">
        <f>T5*T$28</f>
        <v>0</v>
      </c>
      <c r="U33" s="28">
        <f aca="true" t="shared" si="3" ref="U33:W51">U5*U$27</f>
        <v>0</v>
      </c>
      <c r="V33" s="28">
        <f t="shared" si="3"/>
        <v>0</v>
      </c>
      <c r="W33" s="28">
        <f t="shared" si="3"/>
        <v>0</v>
      </c>
      <c r="Y33" s="28">
        <f>SUM(O33:P33)+SUM(S33:U33)</f>
        <v>0</v>
      </c>
      <c r="Z33" s="28">
        <f>R33</f>
        <v>0</v>
      </c>
      <c r="AA33" s="28">
        <f>SUM(V33:W33)</f>
        <v>0</v>
      </c>
      <c r="AB33" s="28">
        <f>SUM(Y33:AA33)</f>
        <v>0</v>
      </c>
      <c r="AD33" s="28">
        <f>AB33-SUM(O33:W33)</f>
        <v>0</v>
      </c>
      <c r="AF33" s="28">
        <f>Y33+AA33</f>
        <v>0</v>
      </c>
    </row>
    <row r="34" spans="1:32" ht="15.75">
      <c r="A34" s="9" t="str">
        <f aca="true" t="shared" si="4" ref="A34:B51">A6</f>
        <v>M2</v>
      </c>
      <c r="B34" s="9" t="str">
        <f t="shared" si="4"/>
        <v>Maize </v>
      </c>
      <c r="C34" s="9" t="str">
        <f>C6</f>
        <v>Hoe</v>
      </c>
      <c r="D34" s="9" t="str">
        <f>D6</f>
        <v>Hybrid </v>
      </c>
      <c r="E34" s="9" t="str">
        <f>E6</f>
        <v>Yes </v>
      </c>
      <c r="G34" s="28">
        <f aca="true" t="shared" si="5" ref="G34:G42">G6*G$27</f>
        <v>1592.8</v>
      </c>
      <c r="O34" s="29">
        <f t="shared" si="0"/>
        <v>473.125</v>
      </c>
      <c r="P34" s="29">
        <f t="shared" si="1"/>
        <v>444.875</v>
      </c>
      <c r="R34" s="28">
        <f aca="true" t="shared" si="6" ref="R34:R51">R6*R$29</f>
        <v>0</v>
      </c>
      <c r="S34" s="28">
        <f t="shared" si="2"/>
        <v>289.275</v>
      </c>
      <c r="T34" s="28">
        <f aca="true" t="shared" si="7" ref="T34:T44">T6*T$28</f>
        <v>0</v>
      </c>
      <c r="U34" s="28">
        <f t="shared" si="3"/>
        <v>0</v>
      </c>
      <c r="V34" s="28">
        <f t="shared" si="3"/>
        <v>0</v>
      </c>
      <c r="W34" s="28">
        <f t="shared" si="3"/>
        <v>0</v>
      </c>
      <c r="Y34" s="28">
        <f aca="true" t="shared" si="8" ref="Y34:Y51">SUM(O34:P34)+SUM(S34:U34)</f>
        <v>1207.275</v>
      </c>
      <c r="Z34" s="28">
        <f aca="true" t="shared" si="9" ref="Z34:Z51">R34</f>
        <v>0</v>
      </c>
      <c r="AA34" s="28">
        <f aca="true" t="shared" si="10" ref="AA34:AA51">SUM(V34:W34)</f>
        <v>0</v>
      </c>
      <c r="AB34" s="28">
        <f aca="true" t="shared" si="11" ref="AB34:AB51">SUM(Y34:AA34)</f>
        <v>1207.275</v>
      </c>
      <c r="AD34" s="28">
        <f aca="true" t="shared" si="12" ref="AD34:AD51">AB34-SUM(O34:W34)</f>
        <v>0</v>
      </c>
      <c r="AF34" s="28">
        <f aca="true" t="shared" si="13" ref="AF34:AF51">Y34+AA34</f>
        <v>1207.275</v>
      </c>
    </row>
    <row r="35" spans="1:32" ht="15.75">
      <c r="A35" s="45" t="str">
        <f t="shared" si="4"/>
        <v>M3</v>
      </c>
      <c r="B35" s="45" t="str">
        <f t="shared" si="4"/>
        <v>Maize </v>
      </c>
      <c r="C35" s="45" t="str">
        <f aca="true" t="shared" si="14" ref="C35:C51">C7</f>
        <v>CF Basins</v>
      </c>
      <c r="D35" s="45"/>
      <c r="E35" s="45"/>
      <c r="F35" s="45"/>
      <c r="G35" s="72">
        <f t="shared" si="5"/>
        <v>941.1999999999999</v>
      </c>
      <c r="H35" s="45"/>
      <c r="I35" s="45"/>
      <c r="J35" s="45"/>
      <c r="K35" s="45"/>
      <c r="L35" s="45"/>
      <c r="M35" s="45"/>
      <c r="N35" s="45"/>
      <c r="O35" s="72">
        <f t="shared" si="0"/>
        <v>0</v>
      </c>
      <c r="P35" s="72">
        <f t="shared" si="1"/>
        <v>0</v>
      </c>
      <c r="Q35" s="45"/>
      <c r="R35" s="72">
        <f t="shared" si="6"/>
        <v>0</v>
      </c>
      <c r="S35" s="72">
        <f t="shared" si="2"/>
        <v>0</v>
      </c>
      <c r="T35" s="72">
        <f t="shared" si="7"/>
        <v>0</v>
      </c>
      <c r="U35" s="72">
        <f t="shared" si="3"/>
        <v>0</v>
      </c>
      <c r="V35" s="72">
        <f t="shared" si="3"/>
        <v>0</v>
      </c>
      <c r="W35" s="72">
        <f t="shared" si="3"/>
        <v>0</v>
      </c>
      <c r="X35" s="45"/>
      <c r="Y35" s="72">
        <f t="shared" si="8"/>
        <v>0</v>
      </c>
      <c r="Z35" s="72">
        <f t="shared" si="9"/>
        <v>0</v>
      </c>
      <c r="AA35" s="72">
        <f t="shared" si="10"/>
        <v>0</v>
      </c>
      <c r="AB35" s="72">
        <f t="shared" si="11"/>
        <v>0</v>
      </c>
      <c r="AD35" s="28">
        <f t="shared" si="12"/>
        <v>0</v>
      </c>
      <c r="AF35" s="28">
        <f t="shared" si="13"/>
        <v>0</v>
      </c>
    </row>
    <row r="36" spans="1:32" ht="15.75">
      <c r="A36" s="45" t="str">
        <f t="shared" si="4"/>
        <v>M4</v>
      </c>
      <c r="B36" s="45" t="str">
        <f t="shared" si="4"/>
        <v>Maize </v>
      </c>
      <c r="C36" s="45" t="str">
        <f t="shared" si="14"/>
        <v>CF Basins</v>
      </c>
      <c r="D36" s="45" t="str">
        <f aca="true" t="shared" si="15" ref="D36:E39">D8</f>
        <v>Hybrid </v>
      </c>
      <c r="E36" s="45" t="str">
        <f t="shared" si="15"/>
        <v>Yes </v>
      </c>
      <c r="F36" s="45"/>
      <c r="G36" s="72">
        <f t="shared" si="5"/>
        <v>2172</v>
      </c>
      <c r="H36" s="45"/>
      <c r="I36" s="45"/>
      <c r="J36" s="45"/>
      <c r="K36" s="45"/>
      <c r="L36" s="45"/>
      <c r="M36" s="45"/>
      <c r="N36" s="45"/>
      <c r="O36" s="72">
        <f t="shared" si="0"/>
        <v>473.125</v>
      </c>
      <c r="P36" s="72">
        <f t="shared" si="1"/>
        <v>444.875</v>
      </c>
      <c r="Q36" s="45"/>
      <c r="R36" s="72">
        <f t="shared" si="6"/>
        <v>0</v>
      </c>
      <c r="S36" s="72">
        <f t="shared" si="2"/>
        <v>289.275</v>
      </c>
      <c r="T36" s="72">
        <f t="shared" si="7"/>
        <v>0</v>
      </c>
      <c r="U36" s="72">
        <f t="shared" si="3"/>
        <v>0</v>
      </c>
      <c r="V36" s="72">
        <f t="shared" si="3"/>
        <v>0</v>
      </c>
      <c r="W36" s="72">
        <f t="shared" si="3"/>
        <v>0</v>
      </c>
      <c r="X36" s="45"/>
      <c r="Y36" s="72">
        <f t="shared" si="8"/>
        <v>1207.275</v>
      </c>
      <c r="Z36" s="72">
        <f t="shared" si="9"/>
        <v>0</v>
      </c>
      <c r="AA36" s="72">
        <f t="shared" si="10"/>
        <v>0</v>
      </c>
      <c r="AB36" s="72">
        <f t="shared" si="11"/>
        <v>1207.275</v>
      </c>
      <c r="AD36" s="28">
        <f t="shared" si="12"/>
        <v>0</v>
      </c>
      <c r="AF36" s="28">
        <f t="shared" si="13"/>
        <v>1207.275</v>
      </c>
    </row>
    <row r="37" spans="1:32" ht="15.75">
      <c r="A37" s="45" t="str">
        <f t="shared" si="4"/>
        <v>M4h-lite</v>
      </c>
      <c r="B37" s="45" t="str">
        <f t="shared" si="4"/>
        <v>Maize </v>
      </c>
      <c r="C37" s="45" t="str">
        <f t="shared" si="14"/>
        <v>CF Basins</v>
      </c>
      <c r="D37" s="45" t="str">
        <f t="shared" si="15"/>
        <v>Hybrid </v>
      </c>
      <c r="E37" s="45" t="str">
        <f t="shared" si="15"/>
        <v>Yes </v>
      </c>
      <c r="F37" s="45" t="str">
        <f>F9</f>
        <v>1 round</v>
      </c>
      <c r="G37" s="72">
        <f t="shared" si="5"/>
        <v>2172</v>
      </c>
      <c r="H37" s="45"/>
      <c r="I37" s="45"/>
      <c r="J37" s="45"/>
      <c r="K37" s="45"/>
      <c r="L37" s="45"/>
      <c r="M37" s="45"/>
      <c r="N37" s="45"/>
      <c r="O37" s="72">
        <f t="shared" si="0"/>
        <v>473.125</v>
      </c>
      <c r="P37" s="72">
        <f t="shared" si="1"/>
        <v>444.875</v>
      </c>
      <c r="Q37" s="45"/>
      <c r="R37" s="72">
        <f t="shared" si="6"/>
        <v>0</v>
      </c>
      <c r="S37" s="72">
        <f t="shared" si="2"/>
        <v>289.275</v>
      </c>
      <c r="T37" s="72">
        <f t="shared" si="7"/>
        <v>0</v>
      </c>
      <c r="U37" s="72">
        <f t="shared" si="3"/>
        <v>171.15</v>
      </c>
      <c r="V37" s="72">
        <f t="shared" si="3"/>
        <v>0</v>
      </c>
      <c r="W37" s="72">
        <f t="shared" si="3"/>
        <v>0</v>
      </c>
      <c r="X37" s="45"/>
      <c r="Y37" s="72">
        <f t="shared" si="8"/>
        <v>1378.425</v>
      </c>
      <c r="Z37" s="72">
        <f t="shared" si="9"/>
        <v>0</v>
      </c>
      <c r="AA37" s="72">
        <f t="shared" si="10"/>
        <v>0</v>
      </c>
      <c r="AB37" s="72">
        <f t="shared" si="11"/>
        <v>1378.425</v>
      </c>
      <c r="AD37" s="28">
        <f t="shared" si="12"/>
        <v>0</v>
      </c>
      <c r="AF37" s="28">
        <f t="shared" si="13"/>
        <v>1378.425</v>
      </c>
    </row>
    <row r="38" spans="1:32" ht="15.75">
      <c r="A38" s="45" t="str">
        <f t="shared" si="4"/>
        <v>M4h-full</v>
      </c>
      <c r="B38" s="45" t="str">
        <f t="shared" si="4"/>
        <v>Maize </v>
      </c>
      <c r="C38" s="45" t="str">
        <f t="shared" si="14"/>
        <v>CF Basins</v>
      </c>
      <c r="D38" s="45" t="str">
        <f t="shared" si="15"/>
        <v>Hybrid </v>
      </c>
      <c r="E38" s="45" t="str">
        <f t="shared" si="15"/>
        <v>Yes </v>
      </c>
      <c r="F38" s="45" t="str">
        <f>F10</f>
        <v>2 rounds</v>
      </c>
      <c r="G38" s="72">
        <f t="shared" si="5"/>
        <v>2172</v>
      </c>
      <c r="H38" s="45"/>
      <c r="I38" s="45"/>
      <c r="J38" s="45"/>
      <c r="K38" s="45"/>
      <c r="L38" s="45"/>
      <c r="M38" s="45"/>
      <c r="N38" s="45"/>
      <c r="O38" s="72">
        <f t="shared" si="0"/>
        <v>473.125</v>
      </c>
      <c r="P38" s="72">
        <f t="shared" si="1"/>
        <v>444.875</v>
      </c>
      <c r="Q38" s="45"/>
      <c r="R38" s="72">
        <f t="shared" si="6"/>
        <v>0</v>
      </c>
      <c r="S38" s="72">
        <f t="shared" si="2"/>
        <v>289.275</v>
      </c>
      <c r="T38" s="72">
        <f t="shared" si="7"/>
        <v>0</v>
      </c>
      <c r="U38" s="72">
        <f t="shared" si="3"/>
        <v>342.7</v>
      </c>
      <c r="V38" s="72">
        <f t="shared" si="3"/>
        <v>0</v>
      </c>
      <c r="W38" s="72">
        <f t="shared" si="3"/>
        <v>0</v>
      </c>
      <c r="X38" s="45"/>
      <c r="Y38" s="72">
        <f t="shared" si="8"/>
        <v>1549.975</v>
      </c>
      <c r="Z38" s="72">
        <f t="shared" si="9"/>
        <v>0</v>
      </c>
      <c r="AA38" s="72">
        <f t="shared" si="10"/>
        <v>0</v>
      </c>
      <c r="AB38" s="72">
        <f t="shared" si="11"/>
        <v>1549.975</v>
      </c>
      <c r="AD38" s="28">
        <f t="shared" si="12"/>
        <v>0</v>
      </c>
      <c r="AF38" s="28">
        <f t="shared" si="13"/>
        <v>1549.975</v>
      </c>
    </row>
    <row r="39" spans="1:32" ht="15.75">
      <c r="A39" s="45" t="str">
        <f t="shared" si="4"/>
        <v>M5</v>
      </c>
      <c r="B39" s="45" t="str">
        <f t="shared" si="4"/>
        <v>Maize </v>
      </c>
      <c r="C39" s="45" t="str">
        <f t="shared" si="14"/>
        <v>CF Ripper - rental</v>
      </c>
      <c r="D39" s="45" t="str">
        <f t="shared" si="15"/>
        <v>Hybrid </v>
      </c>
      <c r="E39" s="45" t="str">
        <f t="shared" si="15"/>
        <v>Yes </v>
      </c>
      <c r="F39" s="45"/>
      <c r="G39" s="72">
        <f t="shared" si="5"/>
        <v>2172</v>
      </c>
      <c r="H39" s="45"/>
      <c r="I39" s="45"/>
      <c r="J39" s="45"/>
      <c r="K39" s="45"/>
      <c r="L39" s="45"/>
      <c r="M39" s="45"/>
      <c r="N39" s="45"/>
      <c r="O39" s="72">
        <f t="shared" si="0"/>
        <v>473.125</v>
      </c>
      <c r="P39" s="72">
        <f t="shared" si="1"/>
        <v>444.875</v>
      </c>
      <c r="Q39" s="45"/>
      <c r="R39" s="72">
        <f t="shared" si="6"/>
        <v>0</v>
      </c>
      <c r="S39" s="72">
        <f t="shared" si="2"/>
        <v>289.275</v>
      </c>
      <c r="T39" s="72">
        <f t="shared" si="7"/>
        <v>0</v>
      </c>
      <c r="U39" s="72">
        <f t="shared" si="3"/>
        <v>0</v>
      </c>
      <c r="V39" s="72">
        <f t="shared" si="3"/>
        <v>125</v>
      </c>
      <c r="W39" s="72">
        <f t="shared" si="3"/>
        <v>0</v>
      </c>
      <c r="X39" s="45"/>
      <c r="Y39" s="72">
        <f t="shared" si="8"/>
        <v>1207.275</v>
      </c>
      <c r="Z39" s="72">
        <f t="shared" si="9"/>
        <v>0</v>
      </c>
      <c r="AA39" s="72">
        <f t="shared" si="10"/>
        <v>125</v>
      </c>
      <c r="AB39" s="72">
        <f t="shared" si="11"/>
        <v>1332.275</v>
      </c>
      <c r="AD39" s="28">
        <f t="shared" si="12"/>
        <v>0</v>
      </c>
      <c r="AF39" s="28">
        <f t="shared" si="13"/>
        <v>1332.275</v>
      </c>
    </row>
    <row r="40" spans="1:32" ht="15.75">
      <c r="A40" s="9" t="str">
        <f t="shared" si="4"/>
        <v>M6</v>
      </c>
      <c r="B40" s="9" t="str">
        <f t="shared" si="4"/>
        <v>Maize </v>
      </c>
      <c r="C40" s="9" t="str">
        <f t="shared" si="14"/>
        <v>Ox - rental</v>
      </c>
      <c r="G40" s="28">
        <f t="shared" si="5"/>
        <v>362</v>
      </c>
      <c r="O40" s="28">
        <f t="shared" si="0"/>
        <v>0</v>
      </c>
      <c r="P40" s="28">
        <f t="shared" si="1"/>
        <v>0</v>
      </c>
      <c r="R40" s="28">
        <f t="shared" si="6"/>
        <v>0</v>
      </c>
      <c r="S40" s="28">
        <f t="shared" si="2"/>
        <v>0</v>
      </c>
      <c r="T40" s="28">
        <f t="shared" si="7"/>
        <v>0</v>
      </c>
      <c r="U40" s="28">
        <f t="shared" si="3"/>
        <v>0</v>
      </c>
      <c r="V40" s="28">
        <f t="shared" si="3"/>
        <v>0</v>
      </c>
      <c r="W40" s="28">
        <f t="shared" si="3"/>
        <v>300</v>
      </c>
      <c r="Y40" s="28">
        <f t="shared" si="8"/>
        <v>0</v>
      </c>
      <c r="Z40" s="28">
        <f t="shared" si="9"/>
        <v>0</v>
      </c>
      <c r="AA40" s="28">
        <f t="shared" si="10"/>
        <v>300</v>
      </c>
      <c r="AB40" s="28">
        <f t="shared" si="11"/>
        <v>300</v>
      </c>
      <c r="AD40" s="28">
        <f t="shared" si="12"/>
        <v>0</v>
      </c>
      <c r="AF40" s="28">
        <f t="shared" si="13"/>
        <v>300</v>
      </c>
    </row>
    <row r="41" spans="1:32" ht="15.75">
      <c r="A41" s="9" t="str">
        <f t="shared" si="4"/>
        <v>M7</v>
      </c>
      <c r="B41" s="9" t="str">
        <f t="shared" si="4"/>
        <v>Maize </v>
      </c>
      <c r="C41" s="9" t="str">
        <f t="shared" si="14"/>
        <v>Ox - rental</v>
      </c>
      <c r="D41" s="9" t="str">
        <f>D13</f>
        <v>Hybrid </v>
      </c>
      <c r="E41" s="9" t="str">
        <f>E13</f>
        <v>Yes </v>
      </c>
      <c r="G41" s="28">
        <f t="shared" si="5"/>
        <v>1303.2</v>
      </c>
      <c r="O41" s="28">
        <f t="shared" si="0"/>
        <v>473.125</v>
      </c>
      <c r="P41" s="28">
        <f t="shared" si="1"/>
        <v>444.875</v>
      </c>
      <c r="R41" s="28">
        <f t="shared" si="6"/>
        <v>0</v>
      </c>
      <c r="S41" s="28">
        <f t="shared" si="2"/>
        <v>289.275</v>
      </c>
      <c r="T41" s="28">
        <f t="shared" si="7"/>
        <v>0</v>
      </c>
      <c r="U41" s="28">
        <f t="shared" si="3"/>
        <v>0</v>
      </c>
      <c r="V41" s="28">
        <f t="shared" si="3"/>
        <v>0</v>
      </c>
      <c r="W41" s="28">
        <f t="shared" si="3"/>
        <v>300</v>
      </c>
      <c r="Y41" s="28">
        <f t="shared" si="8"/>
        <v>1207.275</v>
      </c>
      <c r="Z41" s="28">
        <f t="shared" si="9"/>
        <v>0</v>
      </c>
      <c r="AA41" s="28">
        <f t="shared" si="10"/>
        <v>300</v>
      </c>
      <c r="AB41" s="28">
        <f t="shared" si="11"/>
        <v>1507.275</v>
      </c>
      <c r="AD41" s="28">
        <f t="shared" si="12"/>
        <v>0</v>
      </c>
      <c r="AF41" s="28">
        <f t="shared" si="13"/>
        <v>1507.275</v>
      </c>
    </row>
    <row r="42" spans="1:32" ht="15.75">
      <c r="A42" s="9" t="str">
        <f t="shared" si="4"/>
        <v>M8</v>
      </c>
      <c r="B42" s="9" t="str">
        <f t="shared" si="4"/>
        <v>Maize </v>
      </c>
      <c r="C42" s="9" t="str">
        <f t="shared" si="14"/>
        <v>Ox - owned</v>
      </c>
      <c r="D42" s="9" t="str">
        <f>D14</f>
        <v>Hybrid </v>
      </c>
      <c r="E42" s="9" t="str">
        <f>E14</f>
        <v>Yes </v>
      </c>
      <c r="G42" s="28">
        <f t="shared" si="5"/>
        <v>1737.6</v>
      </c>
      <c r="O42" s="28">
        <f t="shared" si="0"/>
        <v>473.125</v>
      </c>
      <c r="P42" s="28">
        <f t="shared" si="1"/>
        <v>444.875</v>
      </c>
      <c r="R42" s="28">
        <f t="shared" si="6"/>
        <v>0</v>
      </c>
      <c r="S42" s="28">
        <f t="shared" si="2"/>
        <v>289.275</v>
      </c>
      <c r="T42" s="28">
        <f t="shared" si="7"/>
        <v>0</v>
      </c>
      <c r="U42" s="28">
        <f t="shared" si="3"/>
        <v>0</v>
      </c>
      <c r="V42" s="28">
        <f t="shared" si="3"/>
        <v>0</v>
      </c>
      <c r="W42" s="28">
        <f t="shared" si="3"/>
        <v>0</v>
      </c>
      <c r="Y42" s="28">
        <f t="shared" si="8"/>
        <v>1207.275</v>
      </c>
      <c r="Z42" s="28">
        <f t="shared" si="9"/>
        <v>0</v>
      </c>
      <c r="AA42" s="28">
        <f t="shared" si="10"/>
        <v>0</v>
      </c>
      <c r="AB42" s="28">
        <f t="shared" si="11"/>
        <v>1207.275</v>
      </c>
      <c r="AD42" s="28">
        <f t="shared" si="12"/>
        <v>0</v>
      </c>
      <c r="AF42" s="28">
        <f t="shared" si="13"/>
        <v>1207.275</v>
      </c>
    </row>
    <row r="43" spans="1:32" ht="15.75">
      <c r="A43" s="9" t="str">
        <f t="shared" si="4"/>
        <v>GR1</v>
      </c>
      <c r="B43" s="9" t="str">
        <f t="shared" si="4"/>
        <v>Groundnuts </v>
      </c>
      <c r="C43" s="9" t="str">
        <f t="shared" si="14"/>
        <v>Hoe</v>
      </c>
      <c r="G43" s="28">
        <f>G15*G$28</f>
        <v>1037.4080000000001</v>
      </c>
      <c r="O43" s="9">
        <f t="shared" si="0"/>
        <v>0</v>
      </c>
      <c r="P43" s="9">
        <f t="shared" si="1"/>
        <v>0</v>
      </c>
      <c r="R43" s="9">
        <f t="shared" si="6"/>
        <v>0</v>
      </c>
      <c r="S43" s="9">
        <f>S15*S$28</f>
        <v>0</v>
      </c>
      <c r="T43" s="9">
        <f t="shared" si="7"/>
        <v>0</v>
      </c>
      <c r="U43" s="9">
        <f t="shared" si="3"/>
        <v>0</v>
      </c>
      <c r="V43" s="9">
        <f t="shared" si="3"/>
        <v>0</v>
      </c>
      <c r="W43" s="9">
        <f t="shared" si="3"/>
        <v>0</v>
      </c>
      <c r="Y43" s="28">
        <f t="shared" si="8"/>
        <v>0</v>
      </c>
      <c r="Z43" s="28">
        <f t="shared" si="9"/>
        <v>0</v>
      </c>
      <c r="AA43" s="28">
        <f t="shared" si="10"/>
        <v>0</v>
      </c>
      <c r="AB43" s="28">
        <f t="shared" si="11"/>
        <v>0</v>
      </c>
      <c r="AD43" s="28">
        <f t="shared" si="12"/>
        <v>0</v>
      </c>
      <c r="AF43" s="28">
        <f t="shared" si="13"/>
        <v>0</v>
      </c>
    </row>
    <row r="44" spans="1:32" ht="15.75">
      <c r="A44" s="9" t="str">
        <f t="shared" si="4"/>
        <v>GR2</v>
      </c>
      <c r="B44" s="9" t="str">
        <f t="shared" si="4"/>
        <v>Groundnuts </v>
      </c>
      <c r="C44" s="9" t="str">
        <f t="shared" si="14"/>
        <v>Hoe</v>
      </c>
      <c r="D44" s="9" t="str">
        <f aca="true" t="shared" si="16" ref="D44:D51">D16</f>
        <v>Improved</v>
      </c>
      <c r="G44" s="28">
        <f>G16*G$28</f>
        <v>1723.928</v>
      </c>
      <c r="O44" s="9">
        <f t="shared" si="0"/>
        <v>0</v>
      </c>
      <c r="P44" s="9">
        <f t="shared" si="1"/>
        <v>0</v>
      </c>
      <c r="R44" s="9">
        <f t="shared" si="6"/>
        <v>0</v>
      </c>
      <c r="S44" s="9">
        <f>S16*S$28</f>
        <v>360</v>
      </c>
      <c r="T44" s="9">
        <f t="shared" si="7"/>
        <v>40</v>
      </c>
      <c r="U44" s="9">
        <f t="shared" si="3"/>
        <v>0</v>
      </c>
      <c r="V44" s="9">
        <f t="shared" si="3"/>
        <v>0</v>
      </c>
      <c r="W44" s="9">
        <f t="shared" si="3"/>
        <v>0</v>
      </c>
      <c r="Y44" s="28">
        <f t="shared" si="8"/>
        <v>400</v>
      </c>
      <c r="Z44" s="28">
        <f t="shared" si="9"/>
        <v>0</v>
      </c>
      <c r="AA44" s="28">
        <f t="shared" si="10"/>
        <v>0</v>
      </c>
      <c r="AB44" s="28">
        <f t="shared" si="11"/>
        <v>400</v>
      </c>
      <c r="AD44" s="28">
        <f t="shared" si="12"/>
        <v>0</v>
      </c>
      <c r="AF44" s="28">
        <f t="shared" si="13"/>
        <v>400</v>
      </c>
    </row>
    <row r="45" spans="1:32" ht="15.75">
      <c r="A45" s="9" t="str">
        <f t="shared" si="4"/>
        <v>COT1</v>
      </c>
      <c r="B45" s="9" t="str">
        <f t="shared" si="4"/>
        <v>Cotton </v>
      </c>
      <c r="C45" s="9" t="str">
        <f t="shared" si="14"/>
        <v>Hoe</v>
      </c>
      <c r="D45" s="9" t="str">
        <f t="shared" si="16"/>
        <v>Hybrid </v>
      </c>
      <c r="G45" s="28">
        <f>G17*G$29</f>
        <v>1280</v>
      </c>
      <c r="O45" s="28">
        <f t="shared" si="0"/>
        <v>0</v>
      </c>
      <c r="P45" s="28">
        <f t="shared" si="1"/>
        <v>0</v>
      </c>
      <c r="R45" s="28">
        <f t="shared" si="6"/>
        <v>125</v>
      </c>
      <c r="S45" s="28"/>
      <c r="T45" s="28"/>
      <c r="U45" s="28">
        <f t="shared" si="3"/>
        <v>0</v>
      </c>
      <c r="V45" s="28">
        <f t="shared" si="3"/>
        <v>0</v>
      </c>
      <c r="W45" s="28">
        <f t="shared" si="3"/>
        <v>0</v>
      </c>
      <c r="Y45" s="28">
        <f t="shared" si="8"/>
        <v>0</v>
      </c>
      <c r="Z45" s="28">
        <f t="shared" si="9"/>
        <v>125</v>
      </c>
      <c r="AA45" s="28">
        <f t="shared" si="10"/>
        <v>0</v>
      </c>
      <c r="AB45" s="28">
        <f t="shared" si="11"/>
        <v>125</v>
      </c>
      <c r="AD45" s="28">
        <f t="shared" si="12"/>
        <v>0</v>
      </c>
      <c r="AF45" s="28">
        <f t="shared" si="13"/>
        <v>0</v>
      </c>
    </row>
    <row r="46" spans="1:32" ht="15.75">
      <c r="A46" s="45" t="str">
        <f t="shared" si="4"/>
        <v>COT2</v>
      </c>
      <c r="B46" s="45" t="str">
        <f t="shared" si="4"/>
        <v>Cotton </v>
      </c>
      <c r="C46" s="45" t="str">
        <f t="shared" si="14"/>
        <v>CF Basins</v>
      </c>
      <c r="D46" s="45" t="str">
        <f t="shared" si="16"/>
        <v>Hybrid </v>
      </c>
      <c r="E46" s="45"/>
      <c r="F46" s="45"/>
      <c r="G46" s="72">
        <f aca="true" t="shared" si="17" ref="G46:G51">G18*G$29</f>
        <v>1840</v>
      </c>
      <c r="H46" s="45"/>
      <c r="I46" s="45"/>
      <c r="J46" s="45"/>
      <c r="K46" s="45"/>
      <c r="L46" s="45"/>
      <c r="M46" s="45"/>
      <c r="N46" s="45"/>
      <c r="O46" s="72">
        <f t="shared" si="0"/>
        <v>0</v>
      </c>
      <c r="P46" s="72">
        <f t="shared" si="1"/>
        <v>0</v>
      </c>
      <c r="Q46" s="45"/>
      <c r="R46" s="72">
        <f t="shared" si="6"/>
        <v>125</v>
      </c>
      <c r="S46" s="72"/>
      <c r="T46" s="72"/>
      <c r="U46" s="72">
        <f t="shared" si="3"/>
        <v>0</v>
      </c>
      <c r="V46" s="72">
        <f t="shared" si="3"/>
        <v>0</v>
      </c>
      <c r="W46" s="72">
        <f t="shared" si="3"/>
        <v>0</v>
      </c>
      <c r="X46" s="45"/>
      <c r="Y46" s="72">
        <f t="shared" si="8"/>
        <v>0</v>
      </c>
      <c r="Z46" s="72">
        <f t="shared" si="9"/>
        <v>125</v>
      </c>
      <c r="AA46" s="72">
        <f t="shared" si="10"/>
        <v>0</v>
      </c>
      <c r="AB46" s="72">
        <f t="shared" si="11"/>
        <v>125</v>
      </c>
      <c r="AD46" s="28">
        <f t="shared" si="12"/>
        <v>0</v>
      </c>
      <c r="AF46" s="28">
        <f t="shared" si="13"/>
        <v>0</v>
      </c>
    </row>
    <row r="47" spans="1:32" ht="15.75">
      <c r="A47" s="45" t="str">
        <f t="shared" si="4"/>
        <v>COT2h-lite</v>
      </c>
      <c r="B47" s="45" t="str">
        <f t="shared" si="4"/>
        <v>Cotton </v>
      </c>
      <c r="C47" s="45" t="str">
        <f t="shared" si="14"/>
        <v>CF Basins</v>
      </c>
      <c r="D47" s="45" t="str">
        <f t="shared" si="16"/>
        <v>Hybrid </v>
      </c>
      <c r="E47" s="45"/>
      <c r="F47" s="45" t="str">
        <f>F19</f>
        <v>1 round</v>
      </c>
      <c r="G47" s="72">
        <f t="shared" si="17"/>
        <v>1840</v>
      </c>
      <c r="H47" s="45"/>
      <c r="I47" s="45"/>
      <c r="J47" s="45"/>
      <c r="K47" s="45"/>
      <c r="L47" s="45"/>
      <c r="M47" s="45"/>
      <c r="N47" s="45"/>
      <c r="O47" s="72">
        <f t="shared" si="0"/>
        <v>0</v>
      </c>
      <c r="P47" s="72">
        <f t="shared" si="1"/>
        <v>0</v>
      </c>
      <c r="Q47" s="45"/>
      <c r="R47" s="72">
        <f t="shared" si="6"/>
        <v>125</v>
      </c>
      <c r="S47" s="72"/>
      <c r="T47" s="72"/>
      <c r="U47" s="72">
        <f t="shared" si="3"/>
        <v>171.15</v>
      </c>
      <c r="V47" s="72">
        <f t="shared" si="3"/>
        <v>0</v>
      </c>
      <c r="W47" s="72">
        <f t="shared" si="3"/>
        <v>0</v>
      </c>
      <c r="X47" s="45"/>
      <c r="Y47" s="72">
        <f t="shared" si="8"/>
        <v>171.15</v>
      </c>
      <c r="Z47" s="72">
        <f t="shared" si="9"/>
        <v>125</v>
      </c>
      <c r="AA47" s="72">
        <f t="shared" si="10"/>
        <v>0</v>
      </c>
      <c r="AB47" s="72">
        <f t="shared" si="11"/>
        <v>296.15</v>
      </c>
      <c r="AD47" s="28">
        <f t="shared" si="12"/>
        <v>0</v>
      </c>
      <c r="AF47" s="28">
        <f t="shared" si="13"/>
        <v>171.15</v>
      </c>
    </row>
    <row r="48" spans="1:32" ht="15.75">
      <c r="A48" s="45" t="str">
        <f t="shared" si="4"/>
        <v>COT2h-full</v>
      </c>
      <c r="B48" s="45" t="str">
        <f t="shared" si="4"/>
        <v>Cotton </v>
      </c>
      <c r="C48" s="45" t="str">
        <f t="shared" si="14"/>
        <v>CF Basins</v>
      </c>
      <c r="D48" s="45" t="str">
        <f t="shared" si="16"/>
        <v>Hybrid </v>
      </c>
      <c r="E48" s="45"/>
      <c r="F48" s="45" t="str">
        <f>F20</f>
        <v>2 rounds</v>
      </c>
      <c r="G48" s="72">
        <f t="shared" si="17"/>
        <v>1840</v>
      </c>
      <c r="H48" s="45"/>
      <c r="I48" s="45"/>
      <c r="J48" s="45"/>
      <c r="K48" s="45"/>
      <c r="L48" s="45"/>
      <c r="M48" s="45"/>
      <c r="N48" s="45"/>
      <c r="O48" s="72">
        <f t="shared" si="0"/>
        <v>0</v>
      </c>
      <c r="P48" s="72">
        <f t="shared" si="1"/>
        <v>0</v>
      </c>
      <c r="Q48" s="45"/>
      <c r="R48" s="72">
        <f t="shared" si="6"/>
        <v>125</v>
      </c>
      <c r="S48" s="72"/>
      <c r="T48" s="72"/>
      <c r="U48" s="72">
        <f t="shared" si="3"/>
        <v>277.3</v>
      </c>
      <c r="V48" s="72">
        <f t="shared" si="3"/>
        <v>0</v>
      </c>
      <c r="W48" s="72">
        <f t="shared" si="3"/>
        <v>0</v>
      </c>
      <c r="X48" s="45"/>
      <c r="Y48" s="72">
        <f t="shared" si="8"/>
        <v>277.3</v>
      </c>
      <c r="Z48" s="72">
        <f t="shared" si="9"/>
        <v>125</v>
      </c>
      <c r="AA48" s="72">
        <f t="shared" si="10"/>
        <v>0</v>
      </c>
      <c r="AB48" s="72">
        <f t="shared" si="11"/>
        <v>402.3</v>
      </c>
      <c r="AD48" s="28">
        <f t="shared" si="12"/>
        <v>0</v>
      </c>
      <c r="AF48" s="28">
        <f t="shared" si="13"/>
        <v>277.3</v>
      </c>
    </row>
    <row r="49" spans="1:32" ht="15.75">
      <c r="A49" s="45" t="str">
        <f t="shared" si="4"/>
        <v>COT3</v>
      </c>
      <c r="B49" s="45" t="str">
        <f t="shared" si="4"/>
        <v>Cotton </v>
      </c>
      <c r="C49" s="45" t="str">
        <f t="shared" si="14"/>
        <v>CF Ripper - rental</v>
      </c>
      <c r="D49" s="45" t="str">
        <f t="shared" si="16"/>
        <v>Hybrid </v>
      </c>
      <c r="E49" s="45"/>
      <c r="F49" s="45"/>
      <c r="G49" s="72">
        <f t="shared" si="17"/>
        <v>1840</v>
      </c>
      <c r="H49" s="45"/>
      <c r="I49" s="45"/>
      <c r="J49" s="45"/>
      <c r="K49" s="45"/>
      <c r="L49" s="45"/>
      <c r="M49" s="45"/>
      <c r="N49" s="45"/>
      <c r="O49" s="72">
        <f t="shared" si="0"/>
        <v>0</v>
      </c>
      <c r="P49" s="72">
        <f t="shared" si="1"/>
        <v>0</v>
      </c>
      <c r="Q49" s="45"/>
      <c r="R49" s="72">
        <f t="shared" si="6"/>
        <v>125</v>
      </c>
      <c r="S49" s="72"/>
      <c r="T49" s="72"/>
      <c r="U49" s="72">
        <f t="shared" si="3"/>
        <v>0</v>
      </c>
      <c r="V49" s="72">
        <f t="shared" si="3"/>
        <v>125</v>
      </c>
      <c r="W49" s="72">
        <f t="shared" si="3"/>
        <v>0</v>
      </c>
      <c r="X49" s="45"/>
      <c r="Y49" s="72">
        <f t="shared" si="8"/>
        <v>0</v>
      </c>
      <c r="Z49" s="72">
        <f t="shared" si="9"/>
        <v>125</v>
      </c>
      <c r="AA49" s="72">
        <f t="shared" si="10"/>
        <v>125</v>
      </c>
      <c r="AB49" s="72">
        <f t="shared" si="11"/>
        <v>250</v>
      </c>
      <c r="AD49" s="28">
        <f t="shared" si="12"/>
        <v>0</v>
      </c>
      <c r="AF49" s="28">
        <f t="shared" si="13"/>
        <v>125</v>
      </c>
    </row>
    <row r="50" spans="1:32" ht="15.75">
      <c r="A50" s="9" t="str">
        <f t="shared" si="4"/>
        <v>COT4</v>
      </c>
      <c r="B50" s="9" t="str">
        <f t="shared" si="4"/>
        <v>Cotton </v>
      </c>
      <c r="C50" s="9" t="str">
        <f t="shared" si="14"/>
        <v>Ox - rental</v>
      </c>
      <c r="D50" s="9" t="str">
        <f t="shared" si="16"/>
        <v>Hybrid </v>
      </c>
      <c r="G50" s="28">
        <f t="shared" si="17"/>
        <v>1280</v>
      </c>
      <c r="O50" s="28">
        <f t="shared" si="0"/>
        <v>0</v>
      </c>
      <c r="P50" s="28">
        <f t="shared" si="1"/>
        <v>0</v>
      </c>
      <c r="R50" s="28">
        <f t="shared" si="6"/>
        <v>125</v>
      </c>
      <c r="S50" s="28"/>
      <c r="T50" s="28"/>
      <c r="U50" s="28">
        <f t="shared" si="3"/>
        <v>0</v>
      </c>
      <c r="V50" s="28">
        <f t="shared" si="3"/>
        <v>0</v>
      </c>
      <c r="W50" s="28">
        <f t="shared" si="3"/>
        <v>300</v>
      </c>
      <c r="Y50" s="28">
        <f t="shared" si="8"/>
        <v>0</v>
      </c>
      <c r="Z50" s="28">
        <f t="shared" si="9"/>
        <v>125</v>
      </c>
      <c r="AA50" s="28">
        <f t="shared" si="10"/>
        <v>300</v>
      </c>
      <c r="AB50" s="28">
        <f t="shared" si="11"/>
        <v>425</v>
      </c>
      <c r="AD50" s="28">
        <f t="shared" si="12"/>
        <v>0</v>
      </c>
      <c r="AF50" s="28">
        <f t="shared" si="13"/>
        <v>300</v>
      </c>
    </row>
    <row r="51" spans="1:32" ht="15.75">
      <c r="A51" s="12" t="str">
        <f t="shared" si="4"/>
        <v>COT5</v>
      </c>
      <c r="B51" s="12" t="str">
        <f t="shared" si="4"/>
        <v>Cotton </v>
      </c>
      <c r="C51" s="12" t="str">
        <f t="shared" si="14"/>
        <v>Ox - owned</v>
      </c>
      <c r="D51" s="12" t="str">
        <f t="shared" si="16"/>
        <v>Hybrid </v>
      </c>
      <c r="E51" s="12"/>
      <c r="F51" s="12"/>
      <c r="G51" s="17">
        <f t="shared" si="17"/>
        <v>1520</v>
      </c>
      <c r="H51" s="12"/>
      <c r="I51" s="12"/>
      <c r="J51" s="12"/>
      <c r="K51" s="12"/>
      <c r="L51" s="12"/>
      <c r="M51" s="12"/>
      <c r="N51" s="12"/>
      <c r="O51" s="17">
        <f t="shared" si="0"/>
        <v>0</v>
      </c>
      <c r="P51" s="17">
        <f t="shared" si="1"/>
        <v>0</v>
      </c>
      <c r="Q51" s="12"/>
      <c r="R51" s="17">
        <f t="shared" si="6"/>
        <v>125</v>
      </c>
      <c r="S51" s="17"/>
      <c r="T51" s="17"/>
      <c r="U51" s="17">
        <f t="shared" si="3"/>
        <v>0</v>
      </c>
      <c r="V51" s="17">
        <f t="shared" si="3"/>
        <v>0</v>
      </c>
      <c r="W51" s="17">
        <f t="shared" si="3"/>
        <v>0</v>
      </c>
      <c r="X51" s="12"/>
      <c r="Y51" s="17">
        <f t="shared" si="8"/>
        <v>0</v>
      </c>
      <c r="Z51" s="17">
        <f t="shared" si="9"/>
        <v>125</v>
      </c>
      <c r="AA51" s="17">
        <f t="shared" si="10"/>
        <v>0</v>
      </c>
      <c r="AB51" s="17">
        <f t="shared" si="11"/>
        <v>125</v>
      </c>
      <c r="AD51" s="28">
        <f t="shared" si="12"/>
        <v>0</v>
      </c>
      <c r="AF51" s="28">
        <f t="shared" si="13"/>
        <v>0</v>
      </c>
    </row>
  </sheetData>
  <sheetProtection sheet="1"/>
  <mergeCells count="3">
    <mergeCell ref="A3:F3"/>
    <mergeCell ref="I3:M3"/>
    <mergeCell ref="O3:W3"/>
  </mergeCells>
  <printOptions/>
  <pageMargins left="0.45" right="0.45" top="0.75" bottom="0.75" header="0.3" footer="0.3"/>
  <pageSetup fitToHeight="1" fitToWidth="1" horizontalDpi="525" verticalDpi="525" orientation="landscape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V53"/>
  <sheetViews>
    <sheetView showGridLines="0" zoomScalePageLayoutView="0" workbookViewId="0" topLeftCell="A1">
      <selection activeCell="S16" sqref="S16"/>
    </sheetView>
  </sheetViews>
  <sheetFormatPr defaultColWidth="9.140625" defaultRowHeight="12.75"/>
  <cols>
    <col min="1" max="1" width="13.421875" style="9" customWidth="1"/>
    <col min="2" max="2" width="12.7109375" style="9" customWidth="1"/>
    <col min="3" max="3" width="17.28125" style="9" customWidth="1"/>
    <col min="4" max="4" width="11.00390625" style="9" customWidth="1"/>
    <col min="5" max="5" width="2.7109375" style="9" customWidth="1"/>
    <col min="6" max="10" width="10.7109375" style="9" customWidth="1"/>
    <col min="11" max="11" width="2.7109375" style="9" customWidth="1"/>
    <col min="12" max="13" width="10.7109375" style="9" customWidth="1"/>
    <col min="14" max="14" width="2.7109375" style="9" customWidth="1"/>
    <col min="15" max="16" width="10.7109375" style="9" customWidth="1"/>
    <col min="17" max="16384" width="9.140625" style="9" customWidth="1"/>
  </cols>
  <sheetData>
    <row r="1" ht="15.75">
      <c r="A1" s="9" t="s">
        <v>220</v>
      </c>
    </row>
    <row r="2" ht="15.75">
      <c r="J2" s="13"/>
    </row>
    <row r="3" spans="1:16" ht="15.75">
      <c r="A3" s="10"/>
      <c r="B3" s="10"/>
      <c r="C3" s="10"/>
      <c r="D3" s="10"/>
      <c r="E3" s="10"/>
      <c r="F3" s="206" t="s">
        <v>253</v>
      </c>
      <c r="G3" s="206"/>
      <c r="H3" s="206"/>
      <c r="I3" s="206"/>
      <c r="J3" s="206"/>
      <c r="K3" s="10"/>
      <c r="L3" s="10"/>
      <c r="M3" s="10"/>
      <c r="N3" s="10"/>
      <c r="O3" s="209" t="s">
        <v>254</v>
      </c>
      <c r="P3" s="209"/>
    </row>
    <row r="4" spans="1:16" ht="15.75">
      <c r="A4" s="13" t="s">
        <v>159</v>
      </c>
      <c r="B4" s="13"/>
      <c r="C4" s="13"/>
      <c r="D4" s="49" t="s">
        <v>52</v>
      </c>
      <c r="E4" s="13"/>
      <c r="F4" s="49"/>
      <c r="G4" s="206" t="s">
        <v>214</v>
      </c>
      <c r="H4" s="206"/>
      <c r="I4" s="53" t="s">
        <v>252</v>
      </c>
      <c r="J4" s="53" t="s">
        <v>228</v>
      </c>
      <c r="K4" s="13"/>
      <c r="L4" s="207" t="s">
        <v>216</v>
      </c>
      <c r="M4" s="207"/>
      <c r="N4" s="13"/>
      <c r="O4" s="207" t="s">
        <v>255</v>
      </c>
      <c r="P4" s="207"/>
    </row>
    <row r="5" spans="1:16" ht="15.75">
      <c r="A5" s="12" t="s">
        <v>160</v>
      </c>
      <c r="B5" s="12" t="s">
        <v>41</v>
      </c>
      <c r="C5" s="12" t="s">
        <v>44</v>
      </c>
      <c r="D5" s="39" t="s">
        <v>251</v>
      </c>
      <c r="E5" s="17"/>
      <c r="F5" s="39" t="s">
        <v>79</v>
      </c>
      <c r="G5" s="50" t="s">
        <v>161</v>
      </c>
      <c r="H5" s="50" t="s">
        <v>215</v>
      </c>
      <c r="I5" s="51" t="s">
        <v>149</v>
      </c>
      <c r="J5" s="51" t="s">
        <v>217</v>
      </c>
      <c r="K5" s="17"/>
      <c r="L5" s="39" t="s">
        <v>80</v>
      </c>
      <c r="M5" s="39" t="s">
        <v>2</v>
      </c>
      <c r="N5" s="50"/>
      <c r="O5" s="39" t="s">
        <v>80</v>
      </c>
      <c r="P5" s="39" t="s">
        <v>2</v>
      </c>
    </row>
    <row r="6" spans="1:16" ht="15.75">
      <c r="A6" s="20" t="str">
        <f>'crop budgets'!A33</f>
        <v>M1</v>
      </c>
      <c r="B6" s="20" t="str">
        <f>'crop budgets'!B33</f>
        <v>Maize </v>
      </c>
      <c r="C6" s="20" t="str">
        <f>'crop budgets'!C33</f>
        <v>Hoe</v>
      </c>
      <c r="D6" s="23">
        <f>'crop budgets'!G5</f>
        <v>900</v>
      </c>
      <c r="E6" s="23"/>
      <c r="F6" s="23">
        <f>'crop budgets'!G33</f>
        <v>651.6</v>
      </c>
      <c r="G6" s="23">
        <f>'crop budgets'!Y33</f>
        <v>0</v>
      </c>
      <c r="H6" s="23">
        <f>'crop budgets'!Z33</f>
        <v>0</v>
      </c>
      <c r="I6" s="23">
        <f>'crop budgets'!AA33</f>
        <v>0</v>
      </c>
      <c r="J6" s="23">
        <f>F6-SUM(G6:I6)</f>
        <v>651.6</v>
      </c>
      <c r="K6" s="23"/>
      <c r="L6" s="23">
        <f>'crop budgets'!I5</f>
        <v>42.75</v>
      </c>
      <c r="M6" s="23">
        <f>'crop budgets'!M5</f>
        <v>99</v>
      </c>
      <c r="N6" s="23"/>
      <c r="O6" s="23">
        <f>J6/L6</f>
        <v>15.242105263157896</v>
      </c>
      <c r="P6" s="23">
        <f>J6/M6</f>
        <v>6.581818181818182</v>
      </c>
    </row>
    <row r="7" spans="1:16" ht="15.75">
      <c r="A7" s="20" t="str">
        <f>'crop budgets'!A34</f>
        <v>M2</v>
      </c>
      <c r="B7" s="20" t="str">
        <f>'crop budgets'!B34</f>
        <v>Maize </v>
      </c>
      <c r="C7" s="20" t="str">
        <f>'crop budgets'!C34</f>
        <v>Hoe</v>
      </c>
      <c r="D7" s="23">
        <f>'crop budgets'!G6</f>
        <v>2200</v>
      </c>
      <c r="E7" s="23"/>
      <c r="F7" s="23">
        <f>'crop budgets'!G34</f>
        <v>1592.8</v>
      </c>
      <c r="G7" s="23">
        <f>'crop budgets'!Y34</f>
        <v>1207.275</v>
      </c>
      <c r="H7" s="23">
        <f>'crop budgets'!Z34</f>
        <v>0</v>
      </c>
      <c r="I7" s="23">
        <f>'crop budgets'!AA34</f>
        <v>0</v>
      </c>
      <c r="J7" s="23">
        <f aca="true" t="shared" si="0" ref="J7:J24">F7-SUM(G7:I7)</f>
        <v>385.52499999999986</v>
      </c>
      <c r="K7" s="23"/>
      <c r="L7" s="23">
        <f>'crop budgets'!I6</f>
        <v>54</v>
      </c>
      <c r="M7" s="23">
        <f>'crop budgets'!M6</f>
        <v>128</v>
      </c>
      <c r="N7" s="23"/>
      <c r="O7" s="23">
        <f aca="true" t="shared" si="1" ref="O7:O24">J7/L7</f>
        <v>7.139351851851849</v>
      </c>
      <c r="P7" s="23">
        <f aca="true" t="shared" si="2" ref="P7:P24">J7/M7</f>
        <v>3.011914062499999</v>
      </c>
    </row>
    <row r="8" spans="1:16" ht="15.75">
      <c r="A8" s="42" t="str">
        <f>'crop budgets'!A35</f>
        <v>M3</v>
      </c>
      <c r="B8" s="42" t="str">
        <f>'crop budgets'!B35</f>
        <v>Maize </v>
      </c>
      <c r="C8" s="42" t="str">
        <f>'crop budgets'!C35</f>
        <v>CF Basins</v>
      </c>
      <c r="D8" s="43">
        <f>'crop budgets'!G7</f>
        <v>1300</v>
      </c>
      <c r="E8" s="43"/>
      <c r="F8" s="43">
        <f>'crop budgets'!G35</f>
        <v>941.1999999999999</v>
      </c>
      <c r="G8" s="43">
        <f>'crop budgets'!Y35</f>
        <v>0</v>
      </c>
      <c r="H8" s="43">
        <f>'crop budgets'!Z35</f>
        <v>0</v>
      </c>
      <c r="I8" s="43">
        <f>'crop budgets'!AA35</f>
        <v>0</v>
      </c>
      <c r="J8" s="43">
        <f t="shared" si="0"/>
        <v>941.1999999999999</v>
      </c>
      <c r="K8" s="43"/>
      <c r="L8" s="43">
        <f>'crop budgets'!I7</f>
        <v>31</v>
      </c>
      <c r="M8" s="43">
        <f>'crop budgets'!M7</f>
        <v>127</v>
      </c>
      <c r="N8" s="43"/>
      <c r="O8" s="43">
        <f t="shared" si="1"/>
        <v>30.361290322580643</v>
      </c>
      <c r="P8" s="43">
        <f t="shared" si="2"/>
        <v>7.411023622047243</v>
      </c>
    </row>
    <row r="9" spans="1:16" ht="15.75">
      <c r="A9" s="42" t="str">
        <f>'crop budgets'!A36</f>
        <v>M4</v>
      </c>
      <c r="B9" s="42" t="str">
        <f>'crop budgets'!B36</f>
        <v>Maize </v>
      </c>
      <c r="C9" s="42" t="str">
        <f>'crop budgets'!C36</f>
        <v>CF Basins</v>
      </c>
      <c r="D9" s="43">
        <f>'crop budgets'!G8</f>
        <v>3000</v>
      </c>
      <c r="E9" s="43"/>
      <c r="F9" s="43">
        <f>'crop budgets'!G36</f>
        <v>2172</v>
      </c>
      <c r="G9" s="43">
        <f>'crop budgets'!Y36</f>
        <v>1207.275</v>
      </c>
      <c r="H9" s="43">
        <f>'crop budgets'!Z36</f>
        <v>0</v>
      </c>
      <c r="I9" s="43">
        <f>'crop budgets'!AA36</f>
        <v>0</v>
      </c>
      <c r="J9" s="43">
        <f t="shared" si="0"/>
        <v>964.7249999999999</v>
      </c>
      <c r="K9" s="43"/>
      <c r="L9" s="43">
        <f>'crop budgets'!I8</f>
        <v>35</v>
      </c>
      <c r="M9" s="43">
        <f>'crop budgets'!M8</f>
        <v>148</v>
      </c>
      <c r="N9" s="43"/>
      <c r="O9" s="43">
        <f t="shared" si="1"/>
        <v>27.563571428571425</v>
      </c>
      <c r="P9" s="43">
        <f t="shared" si="2"/>
        <v>6.518412162162162</v>
      </c>
    </row>
    <row r="10" spans="1:16" ht="15.75">
      <c r="A10" s="42" t="str">
        <f>'crop budgets'!A37</f>
        <v>M4h-lite</v>
      </c>
      <c r="B10" s="42" t="str">
        <f>'crop budgets'!B37</f>
        <v>Maize </v>
      </c>
      <c r="C10" s="42" t="str">
        <f>'crop budgets'!C37</f>
        <v>CF Basins</v>
      </c>
      <c r="D10" s="43">
        <f>'crop budgets'!G9</f>
        <v>3000</v>
      </c>
      <c r="E10" s="43"/>
      <c r="F10" s="43">
        <f>'crop budgets'!G37</f>
        <v>2172</v>
      </c>
      <c r="G10" s="43">
        <f>'crop budgets'!Y37</f>
        <v>1378.425</v>
      </c>
      <c r="H10" s="43">
        <f>'crop budgets'!Z37</f>
        <v>0</v>
      </c>
      <c r="I10" s="43">
        <f>'crop budgets'!AA37</f>
        <v>0</v>
      </c>
      <c r="J10" s="43">
        <f t="shared" si="0"/>
        <v>793.575</v>
      </c>
      <c r="K10" s="43"/>
      <c r="L10" s="43">
        <f>'crop budgets'!I9</f>
        <v>17</v>
      </c>
      <c r="M10" s="43">
        <f>'crop budgets'!M9</f>
        <v>112</v>
      </c>
      <c r="N10" s="43"/>
      <c r="O10" s="43">
        <f t="shared" si="1"/>
        <v>46.68088235294118</v>
      </c>
      <c r="P10" s="43">
        <f t="shared" si="2"/>
        <v>7.085491071428572</v>
      </c>
    </row>
    <row r="11" spans="1:16" ht="15.75">
      <c r="A11" s="42" t="str">
        <f>'crop budgets'!A38</f>
        <v>M4h-full</v>
      </c>
      <c r="B11" s="42" t="str">
        <f>'crop budgets'!B38</f>
        <v>Maize </v>
      </c>
      <c r="C11" s="42" t="str">
        <f>'crop budgets'!C38</f>
        <v>CF Basins</v>
      </c>
      <c r="D11" s="43">
        <f>'crop budgets'!G10</f>
        <v>3000</v>
      </c>
      <c r="E11" s="43"/>
      <c r="F11" s="43">
        <f>'crop budgets'!G38</f>
        <v>2172</v>
      </c>
      <c r="G11" s="43">
        <f>'crop budgets'!Y38</f>
        <v>1549.975</v>
      </c>
      <c r="H11" s="43">
        <f>'crop budgets'!Z38</f>
        <v>0</v>
      </c>
      <c r="I11" s="43">
        <f>'crop budgets'!AA38</f>
        <v>0</v>
      </c>
      <c r="J11" s="43">
        <f t="shared" si="0"/>
        <v>622.0250000000001</v>
      </c>
      <c r="K11" s="43"/>
      <c r="L11" s="43">
        <f>'crop budgets'!I10</f>
        <v>15</v>
      </c>
      <c r="M11" s="43">
        <f>'crop budgets'!M10</f>
        <v>108</v>
      </c>
      <c r="N11" s="43"/>
      <c r="O11" s="43">
        <f t="shared" si="1"/>
        <v>41.46833333333334</v>
      </c>
      <c r="P11" s="43">
        <f t="shared" si="2"/>
        <v>5.759490740740741</v>
      </c>
    </row>
    <row r="12" spans="1:16" ht="15.75">
      <c r="A12" s="42" t="str">
        <f>'crop budgets'!A39</f>
        <v>M5</v>
      </c>
      <c r="B12" s="42" t="str">
        <f>'crop budgets'!B39</f>
        <v>Maize </v>
      </c>
      <c r="C12" s="42" t="str">
        <f>'crop budgets'!C39</f>
        <v>CF Ripper - rental</v>
      </c>
      <c r="D12" s="43">
        <f>'crop budgets'!G11</f>
        <v>3000</v>
      </c>
      <c r="E12" s="43"/>
      <c r="F12" s="43">
        <f>'crop budgets'!G39</f>
        <v>2172</v>
      </c>
      <c r="G12" s="43">
        <f>'crop budgets'!Y39</f>
        <v>1207.275</v>
      </c>
      <c r="H12" s="43">
        <f>'crop budgets'!Z39</f>
        <v>0</v>
      </c>
      <c r="I12" s="43">
        <f>'crop budgets'!AA39</f>
        <v>125</v>
      </c>
      <c r="J12" s="43">
        <f t="shared" si="0"/>
        <v>839.7249999999999</v>
      </c>
      <c r="K12" s="43"/>
      <c r="L12" s="43">
        <f>'crop budgets'!I11</f>
        <v>35</v>
      </c>
      <c r="M12" s="43">
        <f>'crop budgets'!M11</f>
        <v>117</v>
      </c>
      <c r="N12" s="43"/>
      <c r="O12" s="43">
        <f t="shared" si="1"/>
        <v>23.992142857142856</v>
      </c>
      <c r="P12" s="43">
        <f t="shared" si="2"/>
        <v>7.177136752136751</v>
      </c>
    </row>
    <row r="13" spans="1:16" ht="15.75">
      <c r="A13" s="20" t="str">
        <f>'crop budgets'!A40</f>
        <v>M6</v>
      </c>
      <c r="B13" s="20" t="str">
        <f>'crop budgets'!B40</f>
        <v>Maize </v>
      </c>
      <c r="C13" s="20" t="str">
        <f>'crop budgets'!C40</f>
        <v>Ox - rental</v>
      </c>
      <c r="D13" s="23">
        <f>'crop budgets'!G12</f>
        <v>500</v>
      </c>
      <c r="E13" s="23"/>
      <c r="F13" s="23">
        <f>'crop budgets'!G40</f>
        <v>362</v>
      </c>
      <c r="G13" s="23">
        <f>'crop budgets'!Y40</f>
        <v>0</v>
      </c>
      <c r="H13" s="23">
        <f>'crop budgets'!Z40</f>
        <v>0</v>
      </c>
      <c r="I13" s="23">
        <f>'crop budgets'!AA40</f>
        <v>300</v>
      </c>
      <c r="J13" s="23">
        <f t="shared" si="0"/>
        <v>62</v>
      </c>
      <c r="K13" s="23"/>
      <c r="L13" s="23">
        <f>'crop budgets'!I12</f>
        <v>26.25</v>
      </c>
      <c r="M13" s="23">
        <f>'crop budgets'!M12</f>
        <v>67</v>
      </c>
      <c r="N13" s="23"/>
      <c r="O13" s="23">
        <f t="shared" si="1"/>
        <v>2.361904761904762</v>
      </c>
      <c r="P13" s="23">
        <f t="shared" si="2"/>
        <v>0.9253731343283582</v>
      </c>
    </row>
    <row r="14" spans="1:16" ht="15.75">
      <c r="A14" s="20" t="str">
        <f>'crop budgets'!A41</f>
        <v>M7</v>
      </c>
      <c r="B14" s="20" t="str">
        <f>'crop budgets'!B41</f>
        <v>Maize </v>
      </c>
      <c r="C14" s="20" t="str">
        <f>'crop budgets'!C41</f>
        <v>Ox - rental</v>
      </c>
      <c r="D14" s="23">
        <f>'crop budgets'!G13</f>
        <v>1800</v>
      </c>
      <c r="E14" s="23"/>
      <c r="F14" s="23">
        <f>'crop budgets'!G41</f>
        <v>1303.2</v>
      </c>
      <c r="G14" s="23">
        <f>'crop budgets'!Y41</f>
        <v>1207.275</v>
      </c>
      <c r="H14" s="23">
        <f>'crop budgets'!Z41</f>
        <v>0</v>
      </c>
      <c r="I14" s="23">
        <f>'crop budgets'!AA41</f>
        <v>300</v>
      </c>
      <c r="J14" s="23">
        <f t="shared" si="0"/>
        <v>-204.07500000000005</v>
      </c>
      <c r="K14" s="23"/>
      <c r="L14" s="23">
        <f>'crop budgets'!I13</f>
        <v>27.75</v>
      </c>
      <c r="M14" s="23">
        <f>'crop budgets'!M13</f>
        <v>88</v>
      </c>
      <c r="N14" s="23"/>
      <c r="O14" s="23">
        <f t="shared" si="1"/>
        <v>-7.354054054054056</v>
      </c>
      <c r="P14" s="23">
        <f t="shared" si="2"/>
        <v>-2.3190340909090916</v>
      </c>
    </row>
    <row r="15" spans="1:16" ht="15.75">
      <c r="A15" s="59" t="str">
        <f>'crop budgets'!A42</f>
        <v>M8</v>
      </c>
      <c r="B15" s="59" t="str">
        <f>'crop budgets'!B42</f>
        <v>Maize </v>
      </c>
      <c r="C15" s="59" t="str">
        <f>'crop budgets'!C42</f>
        <v>Ox - owned</v>
      </c>
      <c r="D15" s="27">
        <f>'crop budgets'!G14</f>
        <v>2400</v>
      </c>
      <c r="E15" s="12"/>
      <c r="F15" s="27">
        <f>'crop budgets'!G42</f>
        <v>1737.6</v>
      </c>
      <c r="G15" s="27">
        <f>'crop budgets'!Y42</f>
        <v>1207.275</v>
      </c>
      <c r="H15" s="27">
        <f>'crop budgets'!Z42</f>
        <v>0</v>
      </c>
      <c r="I15" s="27">
        <f>'crop budgets'!AA42</f>
        <v>0</v>
      </c>
      <c r="J15" s="27">
        <f t="shared" si="0"/>
        <v>530.3249999999998</v>
      </c>
      <c r="K15" s="12"/>
      <c r="L15" s="27">
        <f>'crop budgets'!I14</f>
        <v>27.75</v>
      </c>
      <c r="M15" s="27">
        <f>'crop budgets'!M14</f>
        <v>91</v>
      </c>
      <c r="N15" s="12"/>
      <c r="O15" s="27">
        <f t="shared" si="1"/>
        <v>19.110810810810804</v>
      </c>
      <c r="P15" s="27">
        <f t="shared" si="2"/>
        <v>5.827747252747251</v>
      </c>
    </row>
    <row r="16" spans="1:16" ht="15.75">
      <c r="A16" s="20" t="str">
        <f>'crop budgets'!A43</f>
        <v>GR1</v>
      </c>
      <c r="B16" s="20" t="str">
        <f>'crop budgets'!B43</f>
        <v>Groundnuts </v>
      </c>
      <c r="C16" s="20" t="str">
        <f>'crop budgets'!C43</f>
        <v>Hoe</v>
      </c>
      <c r="D16" s="23">
        <f>'crop budgets'!G15</f>
        <v>340</v>
      </c>
      <c r="F16" s="23">
        <f>'crop budgets'!G43</f>
        <v>1037.4080000000001</v>
      </c>
      <c r="G16" s="23">
        <f>'crop budgets'!Y43</f>
        <v>0</v>
      </c>
      <c r="H16" s="23">
        <f>'crop budgets'!Z43</f>
        <v>0</v>
      </c>
      <c r="I16" s="23">
        <f>'crop budgets'!AA43</f>
        <v>0</v>
      </c>
      <c r="J16" s="23">
        <f t="shared" si="0"/>
        <v>1037.4080000000001</v>
      </c>
      <c r="L16" s="23">
        <f>'crop budgets'!I15</f>
        <v>45.5</v>
      </c>
      <c r="M16" s="23">
        <f>'crop budgets'!M15</f>
        <v>148</v>
      </c>
      <c r="O16" s="23">
        <f t="shared" si="1"/>
        <v>22.800175824175827</v>
      </c>
      <c r="P16" s="23">
        <f t="shared" si="2"/>
        <v>7.0095135135135145</v>
      </c>
    </row>
    <row r="17" spans="1:16" ht="15.75">
      <c r="A17" s="59" t="str">
        <f>'crop budgets'!A44</f>
        <v>GR2</v>
      </c>
      <c r="B17" s="59" t="str">
        <f>'crop budgets'!B44</f>
        <v>Groundnuts </v>
      </c>
      <c r="C17" s="59" t="str">
        <f>'crop budgets'!C44</f>
        <v>Hoe</v>
      </c>
      <c r="D17" s="27">
        <f>'crop budgets'!G16</f>
        <v>565</v>
      </c>
      <c r="E17" s="12"/>
      <c r="F17" s="27">
        <f>'crop budgets'!G44</f>
        <v>1723.928</v>
      </c>
      <c r="G17" s="27">
        <f>'crop budgets'!Y44</f>
        <v>400</v>
      </c>
      <c r="H17" s="27">
        <f>'crop budgets'!Z44</f>
        <v>0</v>
      </c>
      <c r="I17" s="27">
        <f>'crop budgets'!AA44</f>
        <v>0</v>
      </c>
      <c r="J17" s="27">
        <f t="shared" si="0"/>
        <v>1323.928</v>
      </c>
      <c r="K17" s="12"/>
      <c r="L17" s="27">
        <f>'crop budgets'!I16</f>
        <v>48.5</v>
      </c>
      <c r="M17" s="27">
        <f>'crop budgets'!M16</f>
        <v>187</v>
      </c>
      <c r="N17" s="12"/>
      <c r="O17" s="27">
        <f t="shared" si="1"/>
        <v>27.297484536082475</v>
      </c>
      <c r="P17" s="27">
        <f t="shared" si="2"/>
        <v>7.079828877005348</v>
      </c>
    </row>
    <row r="18" spans="1:16" ht="15.75">
      <c r="A18" s="20" t="str">
        <f>'crop budgets'!A45</f>
        <v>COT1</v>
      </c>
      <c r="B18" s="20" t="str">
        <f>'crop budgets'!B45</f>
        <v>Cotton </v>
      </c>
      <c r="C18" s="20" t="str">
        <f>'crop budgets'!C45</f>
        <v>Hoe</v>
      </c>
      <c r="D18" s="23">
        <f>'crop budgets'!G17</f>
        <v>800</v>
      </c>
      <c r="F18" s="23">
        <f>'crop budgets'!G45</f>
        <v>1280</v>
      </c>
      <c r="G18" s="23">
        <f>'crop budgets'!Y45</f>
        <v>0</v>
      </c>
      <c r="H18" s="23">
        <f>'crop budgets'!Z45</f>
        <v>125</v>
      </c>
      <c r="I18" s="23">
        <f>'crop budgets'!AA45</f>
        <v>0</v>
      </c>
      <c r="J18" s="23">
        <f t="shared" si="0"/>
        <v>1155</v>
      </c>
      <c r="L18" s="23">
        <f>'crop budgets'!I17</f>
        <v>37.5</v>
      </c>
      <c r="M18" s="23">
        <f>'crop budgets'!M17</f>
        <v>112</v>
      </c>
      <c r="O18" s="23">
        <f t="shared" si="1"/>
        <v>30.8</v>
      </c>
      <c r="P18" s="23">
        <f t="shared" si="2"/>
        <v>10.3125</v>
      </c>
    </row>
    <row r="19" spans="1:16" ht="15.75">
      <c r="A19" s="42" t="str">
        <f>'crop budgets'!A46</f>
        <v>COT2</v>
      </c>
      <c r="B19" s="42" t="str">
        <f>'crop budgets'!B46</f>
        <v>Cotton </v>
      </c>
      <c r="C19" s="42" t="str">
        <f>'crop budgets'!C46</f>
        <v>CF Basins</v>
      </c>
      <c r="D19" s="43">
        <f>'crop budgets'!G18</f>
        <v>1150</v>
      </c>
      <c r="E19" s="45"/>
      <c r="F19" s="43">
        <f>'crop budgets'!G46</f>
        <v>1840</v>
      </c>
      <c r="G19" s="43">
        <f>'crop budgets'!Y46</f>
        <v>0</v>
      </c>
      <c r="H19" s="43">
        <f>'crop budgets'!Z46</f>
        <v>125</v>
      </c>
      <c r="I19" s="43">
        <f>'crop budgets'!AA46</f>
        <v>0</v>
      </c>
      <c r="J19" s="43">
        <f t="shared" si="0"/>
        <v>1715</v>
      </c>
      <c r="K19" s="45"/>
      <c r="L19" s="43">
        <f>'crop budgets'!I18</f>
        <v>27</v>
      </c>
      <c r="M19" s="43">
        <f>'crop budgets'!M18</f>
        <v>151.7</v>
      </c>
      <c r="N19" s="45"/>
      <c r="O19" s="43">
        <f t="shared" si="1"/>
        <v>63.51851851851852</v>
      </c>
      <c r="P19" s="43">
        <f t="shared" si="2"/>
        <v>11.305207646671063</v>
      </c>
    </row>
    <row r="20" spans="1:16" ht="15.75">
      <c r="A20" s="42" t="str">
        <f>'crop budgets'!A47</f>
        <v>COT2h-lite</v>
      </c>
      <c r="B20" s="42" t="str">
        <f>'crop budgets'!B47</f>
        <v>Cotton </v>
      </c>
      <c r="C20" s="42" t="str">
        <f>'crop budgets'!C47</f>
        <v>CF Basins</v>
      </c>
      <c r="D20" s="43">
        <f>'crop budgets'!G19</f>
        <v>1150</v>
      </c>
      <c r="E20" s="45"/>
      <c r="F20" s="43">
        <f>'crop budgets'!G47</f>
        <v>1840</v>
      </c>
      <c r="G20" s="43">
        <f>'crop budgets'!Y47</f>
        <v>171.15</v>
      </c>
      <c r="H20" s="43">
        <f>'crop budgets'!Z47</f>
        <v>125</v>
      </c>
      <c r="I20" s="43">
        <f>'crop budgets'!AA47</f>
        <v>0</v>
      </c>
      <c r="J20" s="43">
        <f t="shared" si="0"/>
        <v>1543.85</v>
      </c>
      <c r="K20" s="45"/>
      <c r="L20" s="43">
        <f>'crop budgets'!I19</f>
        <v>9</v>
      </c>
      <c r="M20" s="43">
        <f>'crop budgets'!M19</f>
        <v>115.7</v>
      </c>
      <c r="N20" s="45"/>
      <c r="O20" s="43">
        <f t="shared" si="1"/>
        <v>171.5388888888889</v>
      </c>
      <c r="P20" s="43">
        <f t="shared" si="2"/>
        <v>13.343560933448574</v>
      </c>
    </row>
    <row r="21" spans="1:16" ht="15.75">
      <c r="A21" s="42" t="str">
        <f>'crop budgets'!A48</f>
        <v>COT2h-full</v>
      </c>
      <c r="B21" s="42" t="str">
        <f>'crop budgets'!B48</f>
        <v>Cotton </v>
      </c>
      <c r="C21" s="42" t="str">
        <f>'crop budgets'!C48</f>
        <v>CF Basins</v>
      </c>
      <c r="D21" s="43">
        <f>'crop budgets'!G20</f>
        <v>1150</v>
      </c>
      <c r="E21" s="45"/>
      <c r="F21" s="43">
        <f>'crop budgets'!G48</f>
        <v>1840</v>
      </c>
      <c r="G21" s="43">
        <f>'crop budgets'!Y48</f>
        <v>277.3</v>
      </c>
      <c r="H21" s="43">
        <f>'crop budgets'!Z48</f>
        <v>125</v>
      </c>
      <c r="I21" s="43">
        <f>'crop budgets'!AA48</f>
        <v>0</v>
      </c>
      <c r="J21" s="43">
        <f t="shared" si="0"/>
        <v>1437.7</v>
      </c>
      <c r="K21" s="45"/>
      <c r="L21" s="43">
        <f>'crop budgets'!I20</f>
        <v>7</v>
      </c>
      <c r="M21" s="43">
        <f>'crop budgets'!M20</f>
        <v>111.7</v>
      </c>
      <c r="N21" s="45"/>
      <c r="O21" s="43">
        <f t="shared" si="1"/>
        <v>205.3857142857143</v>
      </c>
      <c r="P21" s="43">
        <f t="shared" si="2"/>
        <v>12.871083258728738</v>
      </c>
    </row>
    <row r="22" spans="1:16" ht="15.75">
      <c r="A22" s="42" t="str">
        <f>'crop budgets'!A49</f>
        <v>COT3</v>
      </c>
      <c r="B22" s="42" t="str">
        <f>'crop budgets'!B49</f>
        <v>Cotton </v>
      </c>
      <c r="C22" s="42" t="str">
        <f>'crop budgets'!C49</f>
        <v>CF Ripper - rental</v>
      </c>
      <c r="D22" s="43">
        <f>'crop budgets'!G21</f>
        <v>1150</v>
      </c>
      <c r="E22" s="45"/>
      <c r="F22" s="43">
        <f>'crop budgets'!G49</f>
        <v>1840</v>
      </c>
      <c r="G22" s="43">
        <f>'crop budgets'!Y49</f>
        <v>0</v>
      </c>
      <c r="H22" s="43">
        <f>'crop budgets'!Z49</f>
        <v>125</v>
      </c>
      <c r="I22" s="43">
        <f>'crop budgets'!AA49</f>
        <v>125</v>
      </c>
      <c r="J22" s="43">
        <f t="shared" si="0"/>
        <v>1590</v>
      </c>
      <c r="K22" s="45"/>
      <c r="L22" s="43">
        <f>'crop budgets'!I21</f>
        <v>27</v>
      </c>
      <c r="M22" s="43">
        <f>'crop budgets'!M21</f>
        <v>120.7</v>
      </c>
      <c r="N22" s="45"/>
      <c r="O22" s="43">
        <f t="shared" si="1"/>
        <v>58.888888888888886</v>
      </c>
      <c r="P22" s="43">
        <f t="shared" si="2"/>
        <v>13.173156586578292</v>
      </c>
    </row>
    <row r="23" spans="1:16" ht="15.75">
      <c r="A23" s="20" t="str">
        <f>'crop budgets'!A50</f>
        <v>COT4</v>
      </c>
      <c r="B23" s="20" t="str">
        <f>'crop budgets'!B50</f>
        <v>Cotton </v>
      </c>
      <c r="C23" s="20" t="str">
        <f>'crop budgets'!C50</f>
        <v>Ox - rental</v>
      </c>
      <c r="D23" s="23">
        <f>'crop budgets'!G22</f>
        <v>800</v>
      </c>
      <c r="F23" s="23">
        <f>'crop budgets'!G50</f>
        <v>1280</v>
      </c>
      <c r="G23" s="23">
        <f>'crop budgets'!Y50</f>
        <v>0</v>
      </c>
      <c r="H23" s="23">
        <f>'crop budgets'!Z50</f>
        <v>125</v>
      </c>
      <c r="I23" s="23">
        <f>'crop budgets'!AA50</f>
        <v>300</v>
      </c>
      <c r="J23" s="23">
        <f t="shared" si="0"/>
        <v>855</v>
      </c>
      <c r="L23" s="23">
        <f>'crop budgets'!I22</f>
        <v>20.75</v>
      </c>
      <c r="M23" s="23">
        <f>'crop budgets'!M22</f>
        <v>89.2</v>
      </c>
      <c r="O23" s="23">
        <f t="shared" si="1"/>
        <v>41.204819277108435</v>
      </c>
      <c r="P23" s="23">
        <f t="shared" si="2"/>
        <v>9.585201793721973</v>
      </c>
    </row>
    <row r="24" spans="1:16" ht="15.75">
      <c r="A24" s="59" t="str">
        <f>'crop budgets'!A51</f>
        <v>COT5</v>
      </c>
      <c r="B24" s="59" t="str">
        <f>'crop budgets'!B51</f>
        <v>Cotton </v>
      </c>
      <c r="C24" s="59" t="str">
        <f>'crop budgets'!C51</f>
        <v>Ox - owned</v>
      </c>
      <c r="D24" s="27">
        <f>'crop budgets'!G23</f>
        <v>950</v>
      </c>
      <c r="E24" s="12"/>
      <c r="F24" s="27">
        <f>'crop budgets'!G51</f>
        <v>1520</v>
      </c>
      <c r="G24" s="27">
        <f>'crop budgets'!Y51</f>
        <v>0</v>
      </c>
      <c r="H24" s="27">
        <f>'crop budgets'!Z51</f>
        <v>125</v>
      </c>
      <c r="I24" s="27">
        <f>'crop budgets'!AA51</f>
        <v>0</v>
      </c>
      <c r="J24" s="27">
        <f t="shared" si="0"/>
        <v>1395</v>
      </c>
      <c r="K24" s="12"/>
      <c r="L24" s="27">
        <f>'crop budgets'!I23</f>
        <v>20.75</v>
      </c>
      <c r="M24" s="27">
        <f>'crop budgets'!M23</f>
        <v>94.3851851851852</v>
      </c>
      <c r="N24" s="12"/>
      <c r="O24" s="27">
        <f t="shared" si="1"/>
        <v>67.2289156626506</v>
      </c>
      <c r="P24" s="27">
        <f t="shared" si="2"/>
        <v>14.779861874117092</v>
      </c>
    </row>
    <row r="25" spans="1:4" ht="15.75">
      <c r="A25" s="20"/>
      <c r="B25" s="20"/>
      <c r="C25" s="20"/>
      <c r="D25" s="20"/>
    </row>
    <row r="26" spans="1:4" ht="15.75">
      <c r="A26" s="20"/>
      <c r="B26" s="20"/>
      <c r="C26" s="20"/>
      <c r="D26" s="20"/>
    </row>
    <row r="28" spans="4:10" ht="15.75">
      <c r="D28" s="9" t="s">
        <v>240</v>
      </c>
      <c r="F28" s="74">
        <f>prices!D20</f>
        <v>4700</v>
      </c>
      <c r="G28" s="74">
        <f>F28</f>
        <v>4700</v>
      </c>
      <c r="H28" s="74">
        <f>G28</f>
        <v>4700</v>
      </c>
      <c r="I28" s="74">
        <f>H28</f>
        <v>4700</v>
      </c>
      <c r="J28" s="74">
        <f>I28</f>
        <v>4700</v>
      </c>
    </row>
    <row r="30" ht="15.75">
      <c r="A30" s="9" t="s">
        <v>250</v>
      </c>
    </row>
    <row r="32" spans="1:16" ht="15.75">
      <c r="A32" s="10"/>
      <c r="B32" s="10"/>
      <c r="C32" s="10"/>
      <c r="D32" s="10"/>
      <c r="E32" s="10"/>
      <c r="F32" s="206" t="s">
        <v>256</v>
      </c>
      <c r="G32" s="206"/>
      <c r="H32" s="206"/>
      <c r="I32" s="206"/>
      <c r="J32" s="206"/>
      <c r="K32" s="10"/>
      <c r="L32" s="10"/>
      <c r="M32" s="10"/>
      <c r="N32" s="10"/>
      <c r="O32" s="209" t="s">
        <v>254</v>
      </c>
      <c r="P32" s="209"/>
    </row>
    <row r="33" spans="1:22" ht="15.75">
      <c r="A33" s="13" t="s">
        <v>159</v>
      </c>
      <c r="B33" s="13"/>
      <c r="C33" s="13"/>
      <c r="D33" s="49" t="s">
        <v>52</v>
      </c>
      <c r="E33" s="13"/>
      <c r="F33" s="49"/>
      <c r="G33" s="206" t="s">
        <v>214</v>
      </c>
      <c r="H33" s="206"/>
      <c r="I33" s="53" t="s">
        <v>252</v>
      </c>
      <c r="J33" s="53" t="s">
        <v>228</v>
      </c>
      <c r="K33" s="13"/>
      <c r="L33" s="207" t="s">
        <v>216</v>
      </c>
      <c r="M33" s="207"/>
      <c r="N33" s="13"/>
      <c r="O33" s="207" t="s">
        <v>257</v>
      </c>
      <c r="P33" s="207"/>
      <c r="R33" s="207" t="s">
        <v>229</v>
      </c>
      <c r="S33" s="207"/>
      <c r="T33" s="207"/>
      <c r="U33" s="207"/>
      <c r="V33" s="207"/>
    </row>
    <row r="34" spans="1:22" ht="15.75">
      <c r="A34" s="12" t="s">
        <v>160</v>
      </c>
      <c r="B34" s="12" t="s">
        <v>41</v>
      </c>
      <c r="C34" s="12" t="s">
        <v>44</v>
      </c>
      <c r="D34" s="39" t="s">
        <v>251</v>
      </c>
      <c r="E34" s="17"/>
      <c r="F34" s="39" t="s">
        <v>79</v>
      </c>
      <c r="G34" s="50" t="s">
        <v>161</v>
      </c>
      <c r="H34" s="50" t="s">
        <v>215</v>
      </c>
      <c r="I34" s="51" t="s">
        <v>149</v>
      </c>
      <c r="J34" s="51" t="s">
        <v>217</v>
      </c>
      <c r="K34" s="17"/>
      <c r="L34" s="39" t="s">
        <v>80</v>
      </c>
      <c r="M34" s="39" t="s">
        <v>2</v>
      </c>
      <c r="N34" s="50"/>
      <c r="O34" s="39" t="s">
        <v>80</v>
      </c>
      <c r="P34" s="39" t="s">
        <v>2</v>
      </c>
      <c r="R34" s="12" t="s">
        <v>230</v>
      </c>
      <c r="S34" s="12" t="s">
        <v>231</v>
      </c>
      <c r="T34" s="12" t="s">
        <v>232</v>
      </c>
      <c r="U34" s="12" t="s">
        <v>224</v>
      </c>
      <c r="V34" s="12" t="s">
        <v>31</v>
      </c>
    </row>
    <row r="35" spans="1:22" ht="15.75">
      <c r="A35" s="20" t="str">
        <f aca="true" t="shared" si="3" ref="A35:E44">A6</f>
        <v>M1</v>
      </c>
      <c r="B35" s="20" t="str">
        <f t="shared" si="3"/>
        <v>Maize </v>
      </c>
      <c r="C35" s="20" t="str">
        <f t="shared" si="3"/>
        <v>Hoe</v>
      </c>
      <c r="D35" s="20">
        <f t="shared" si="3"/>
        <v>900</v>
      </c>
      <c r="E35" s="20">
        <f t="shared" si="3"/>
        <v>0</v>
      </c>
      <c r="F35" s="58">
        <f aca="true" t="shared" si="4" ref="F35:J44">F6/F$28*1000</f>
        <v>138.63829787234044</v>
      </c>
      <c r="G35" s="58">
        <f t="shared" si="4"/>
        <v>0</v>
      </c>
      <c r="H35" s="58">
        <f t="shared" si="4"/>
        <v>0</v>
      </c>
      <c r="I35" s="58">
        <f t="shared" si="4"/>
        <v>0</v>
      </c>
      <c r="J35" s="58">
        <f t="shared" si="4"/>
        <v>138.63829787234044</v>
      </c>
      <c r="K35" s="58"/>
      <c r="L35" s="58">
        <f aca="true" t="shared" si="5" ref="L35:M53">L6</f>
        <v>42.75</v>
      </c>
      <c r="M35" s="58">
        <f t="shared" si="5"/>
        <v>99</v>
      </c>
      <c r="N35" s="20"/>
      <c r="O35" s="75">
        <f>J35/L35</f>
        <v>3.2430011198208293</v>
      </c>
      <c r="P35" s="75">
        <f>J35/M35</f>
        <v>1.400386847195358</v>
      </c>
      <c r="R35" s="28">
        <f>G35</f>
        <v>0</v>
      </c>
      <c r="S35" s="28">
        <f>H35</f>
        <v>0</v>
      </c>
      <c r="T35" s="28">
        <f>I35</f>
        <v>0</v>
      </c>
      <c r="U35" s="28">
        <f>R35+T35</f>
        <v>0</v>
      </c>
      <c r="V35" s="28">
        <f>SUM(R35:T35)</f>
        <v>0</v>
      </c>
    </row>
    <row r="36" spans="1:22" ht="15.75">
      <c r="A36" s="20" t="str">
        <f t="shared" si="3"/>
        <v>M2</v>
      </c>
      <c r="B36" s="20" t="str">
        <f t="shared" si="3"/>
        <v>Maize </v>
      </c>
      <c r="C36" s="20" t="str">
        <f t="shared" si="3"/>
        <v>Hoe</v>
      </c>
      <c r="D36" s="20">
        <f t="shared" si="3"/>
        <v>2200</v>
      </c>
      <c r="E36" s="20">
        <f t="shared" si="3"/>
        <v>0</v>
      </c>
      <c r="F36" s="58">
        <f t="shared" si="4"/>
        <v>338.89361702127655</v>
      </c>
      <c r="G36" s="58">
        <f t="shared" si="4"/>
        <v>256.8670212765958</v>
      </c>
      <c r="H36" s="58">
        <f t="shared" si="4"/>
        <v>0</v>
      </c>
      <c r="I36" s="58">
        <f t="shared" si="4"/>
        <v>0</v>
      </c>
      <c r="J36" s="58">
        <f t="shared" si="4"/>
        <v>82.02659574468082</v>
      </c>
      <c r="K36" s="58"/>
      <c r="L36" s="58">
        <f t="shared" si="5"/>
        <v>54</v>
      </c>
      <c r="M36" s="58">
        <f t="shared" si="5"/>
        <v>128</v>
      </c>
      <c r="N36" s="20"/>
      <c r="O36" s="75">
        <f aca="true" t="shared" si="6" ref="O36:O53">J36/L36</f>
        <v>1.519011032308904</v>
      </c>
      <c r="P36" s="75">
        <f aca="true" t="shared" si="7" ref="P36:P53">J36/M36</f>
        <v>0.6408327792553189</v>
      </c>
      <c r="R36" s="28">
        <f aca="true" t="shared" si="8" ref="R36:T53">G36</f>
        <v>256.8670212765958</v>
      </c>
      <c r="S36" s="28">
        <f t="shared" si="8"/>
        <v>0</v>
      </c>
      <c r="T36" s="28">
        <f t="shared" si="8"/>
        <v>0</v>
      </c>
      <c r="U36" s="28">
        <f aca="true" t="shared" si="9" ref="U36:U53">R36+T36</f>
        <v>256.8670212765958</v>
      </c>
      <c r="V36" s="28">
        <f aca="true" t="shared" si="10" ref="V36:V53">SUM(R36:T36)</f>
        <v>256.8670212765958</v>
      </c>
    </row>
    <row r="37" spans="1:22" ht="15.75">
      <c r="A37" s="42" t="str">
        <f t="shared" si="3"/>
        <v>M3</v>
      </c>
      <c r="B37" s="42" t="str">
        <f t="shared" si="3"/>
        <v>Maize </v>
      </c>
      <c r="C37" s="42" t="str">
        <f t="shared" si="3"/>
        <v>CF Basins</v>
      </c>
      <c r="D37" s="42">
        <f t="shared" si="3"/>
        <v>1300</v>
      </c>
      <c r="E37" s="42">
        <f t="shared" si="3"/>
        <v>0</v>
      </c>
      <c r="F37" s="44">
        <f t="shared" si="4"/>
        <v>200.25531914893617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44">
        <f t="shared" si="4"/>
        <v>200.25531914893617</v>
      </c>
      <c r="K37" s="44"/>
      <c r="L37" s="44">
        <f t="shared" si="5"/>
        <v>31</v>
      </c>
      <c r="M37" s="44">
        <f t="shared" si="5"/>
        <v>127</v>
      </c>
      <c r="N37" s="42"/>
      <c r="O37" s="76">
        <f t="shared" si="6"/>
        <v>6.459849004804393</v>
      </c>
      <c r="P37" s="76">
        <f t="shared" si="7"/>
        <v>1.5768135366057965</v>
      </c>
      <c r="R37" s="72">
        <f t="shared" si="8"/>
        <v>0</v>
      </c>
      <c r="S37" s="72">
        <f t="shared" si="8"/>
        <v>0</v>
      </c>
      <c r="T37" s="72">
        <f t="shared" si="8"/>
        <v>0</v>
      </c>
      <c r="U37" s="72">
        <f t="shared" si="9"/>
        <v>0</v>
      </c>
      <c r="V37" s="72">
        <f t="shared" si="10"/>
        <v>0</v>
      </c>
    </row>
    <row r="38" spans="1:22" ht="15.75">
      <c r="A38" s="42" t="str">
        <f t="shared" si="3"/>
        <v>M4</v>
      </c>
      <c r="B38" s="42" t="str">
        <f t="shared" si="3"/>
        <v>Maize </v>
      </c>
      <c r="C38" s="42" t="str">
        <f t="shared" si="3"/>
        <v>CF Basins</v>
      </c>
      <c r="D38" s="42">
        <f t="shared" si="3"/>
        <v>3000</v>
      </c>
      <c r="E38" s="42">
        <f t="shared" si="3"/>
        <v>0</v>
      </c>
      <c r="F38" s="44">
        <f t="shared" si="4"/>
        <v>462.1276595744681</v>
      </c>
      <c r="G38" s="44">
        <f t="shared" si="4"/>
        <v>256.8670212765958</v>
      </c>
      <c r="H38" s="44">
        <f t="shared" si="4"/>
        <v>0</v>
      </c>
      <c r="I38" s="44">
        <f t="shared" si="4"/>
        <v>0</v>
      </c>
      <c r="J38" s="44">
        <f t="shared" si="4"/>
        <v>205.26063829787233</v>
      </c>
      <c r="K38" s="44"/>
      <c r="L38" s="44">
        <f t="shared" si="5"/>
        <v>35</v>
      </c>
      <c r="M38" s="44">
        <f t="shared" si="5"/>
        <v>148</v>
      </c>
      <c r="N38" s="42"/>
      <c r="O38" s="76">
        <f t="shared" si="6"/>
        <v>5.8645896656534955</v>
      </c>
      <c r="P38" s="76">
        <f t="shared" si="7"/>
        <v>1.3868962047153537</v>
      </c>
      <c r="R38" s="72">
        <f t="shared" si="8"/>
        <v>256.8670212765958</v>
      </c>
      <c r="S38" s="72">
        <f t="shared" si="8"/>
        <v>0</v>
      </c>
      <c r="T38" s="72">
        <f t="shared" si="8"/>
        <v>0</v>
      </c>
      <c r="U38" s="72">
        <f t="shared" si="9"/>
        <v>256.8670212765958</v>
      </c>
      <c r="V38" s="72">
        <f t="shared" si="10"/>
        <v>256.8670212765958</v>
      </c>
    </row>
    <row r="39" spans="1:22" ht="15.75">
      <c r="A39" s="42" t="str">
        <f t="shared" si="3"/>
        <v>M4h-lite</v>
      </c>
      <c r="B39" s="42" t="str">
        <f t="shared" si="3"/>
        <v>Maize </v>
      </c>
      <c r="C39" s="42" t="str">
        <f t="shared" si="3"/>
        <v>CF Basins</v>
      </c>
      <c r="D39" s="42">
        <f t="shared" si="3"/>
        <v>3000</v>
      </c>
      <c r="E39" s="42">
        <f t="shared" si="3"/>
        <v>0</v>
      </c>
      <c r="F39" s="44">
        <f t="shared" si="4"/>
        <v>462.1276595744681</v>
      </c>
      <c r="G39" s="44">
        <f t="shared" si="4"/>
        <v>293.281914893617</v>
      </c>
      <c r="H39" s="44">
        <f t="shared" si="4"/>
        <v>0</v>
      </c>
      <c r="I39" s="44">
        <f t="shared" si="4"/>
        <v>0</v>
      </c>
      <c r="J39" s="44">
        <f t="shared" si="4"/>
        <v>168.84574468085106</v>
      </c>
      <c r="K39" s="44"/>
      <c r="L39" s="44">
        <f t="shared" si="5"/>
        <v>17</v>
      </c>
      <c r="M39" s="44">
        <f t="shared" si="5"/>
        <v>112</v>
      </c>
      <c r="N39" s="42"/>
      <c r="O39" s="76">
        <f t="shared" si="6"/>
        <v>9.932102628285357</v>
      </c>
      <c r="P39" s="76">
        <f t="shared" si="7"/>
        <v>1.507551291793313</v>
      </c>
      <c r="R39" s="72">
        <f t="shared" si="8"/>
        <v>293.281914893617</v>
      </c>
      <c r="S39" s="72">
        <f t="shared" si="8"/>
        <v>0</v>
      </c>
      <c r="T39" s="72">
        <f t="shared" si="8"/>
        <v>0</v>
      </c>
      <c r="U39" s="72">
        <f t="shared" si="9"/>
        <v>293.281914893617</v>
      </c>
      <c r="V39" s="72">
        <f t="shared" si="10"/>
        <v>293.281914893617</v>
      </c>
    </row>
    <row r="40" spans="1:22" ht="15.75">
      <c r="A40" s="42" t="str">
        <f t="shared" si="3"/>
        <v>M4h-full</v>
      </c>
      <c r="B40" s="42" t="str">
        <f t="shared" si="3"/>
        <v>Maize </v>
      </c>
      <c r="C40" s="42" t="str">
        <f t="shared" si="3"/>
        <v>CF Basins</v>
      </c>
      <c r="D40" s="42">
        <f t="shared" si="3"/>
        <v>3000</v>
      </c>
      <c r="E40" s="42">
        <f t="shared" si="3"/>
        <v>0</v>
      </c>
      <c r="F40" s="44">
        <f t="shared" si="4"/>
        <v>462.1276595744681</v>
      </c>
      <c r="G40" s="44">
        <f t="shared" si="4"/>
        <v>329.781914893617</v>
      </c>
      <c r="H40" s="44">
        <f t="shared" si="4"/>
        <v>0</v>
      </c>
      <c r="I40" s="44">
        <f t="shared" si="4"/>
        <v>0</v>
      </c>
      <c r="J40" s="44">
        <f t="shared" si="4"/>
        <v>132.34574468085108</v>
      </c>
      <c r="K40" s="44"/>
      <c r="L40" s="44">
        <f t="shared" si="5"/>
        <v>15</v>
      </c>
      <c r="M40" s="44">
        <f t="shared" si="5"/>
        <v>108</v>
      </c>
      <c r="N40" s="42"/>
      <c r="O40" s="76">
        <f t="shared" si="6"/>
        <v>8.823049645390073</v>
      </c>
      <c r="P40" s="76">
        <f t="shared" si="7"/>
        <v>1.2254235618597322</v>
      </c>
      <c r="R40" s="72">
        <f t="shared" si="8"/>
        <v>329.781914893617</v>
      </c>
      <c r="S40" s="72">
        <f t="shared" si="8"/>
        <v>0</v>
      </c>
      <c r="T40" s="72">
        <f t="shared" si="8"/>
        <v>0</v>
      </c>
      <c r="U40" s="72">
        <f t="shared" si="9"/>
        <v>329.781914893617</v>
      </c>
      <c r="V40" s="72">
        <f t="shared" si="10"/>
        <v>329.781914893617</v>
      </c>
    </row>
    <row r="41" spans="1:22" ht="15.75">
      <c r="A41" s="42" t="str">
        <f t="shared" si="3"/>
        <v>M5</v>
      </c>
      <c r="B41" s="42" t="str">
        <f t="shared" si="3"/>
        <v>Maize </v>
      </c>
      <c r="C41" s="42" t="str">
        <f t="shared" si="3"/>
        <v>CF Ripper - rental</v>
      </c>
      <c r="D41" s="42">
        <f t="shared" si="3"/>
        <v>3000</v>
      </c>
      <c r="E41" s="42">
        <f t="shared" si="3"/>
        <v>0</v>
      </c>
      <c r="F41" s="44">
        <f t="shared" si="4"/>
        <v>462.1276595744681</v>
      </c>
      <c r="G41" s="44">
        <f t="shared" si="4"/>
        <v>256.8670212765958</v>
      </c>
      <c r="H41" s="44">
        <f t="shared" si="4"/>
        <v>0</v>
      </c>
      <c r="I41" s="44">
        <f t="shared" si="4"/>
        <v>26.595744680851062</v>
      </c>
      <c r="J41" s="44">
        <f t="shared" si="4"/>
        <v>178.66489361702125</v>
      </c>
      <c r="K41" s="44"/>
      <c r="L41" s="44">
        <f t="shared" si="5"/>
        <v>35</v>
      </c>
      <c r="M41" s="44">
        <f t="shared" si="5"/>
        <v>117</v>
      </c>
      <c r="N41" s="42"/>
      <c r="O41" s="76">
        <f t="shared" si="6"/>
        <v>5.1047112462006075</v>
      </c>
      <c r="P41" s="76">
        <f t="shared" si="7"/>
        <v>1.5270503727950535</v>
      </c>
      <c r="R41" s="72">
        <f t="shared" si="8"/>
        <v>256.8670212765958</v>
      </c>
      <c r="S41" s="72">
        <f t="shared" si="8"/>
        <v>0</v>
      </c>
      <c r="T41" s="72">
        <f t="shared" si="8"/>
        <v>26.595744680851062</v>
      </c>
      <c r="U41" s="72">
        <f t="shared" si="9"/>
        <v>283.46276595744683</v>
      </c>
      <c r="V41" s="72">
        <f t="shared" si="10"/>
        <v>283.46276595744683</v>
      </c>
    </row>
    <row r="42" spans="1:22" ht="15.75">
      <c r="A42" s="20" t="str">
        <f t="shared" si="3"/>
        <v>M6</v>
      </c>
      <c r="B42" s="20" t="str">
        <f t="shared" si="3"/>
        <v>Maize </v>
      </c>
      <c r="C42" s="20" t="str">
        <f t="shared" si="3"/>
        <v>Ox - rental</v>
      </c>
      <c r="D42" s="20">
        <f t="shared" si="3"/>
        <v>500</v>
      </c>
      <c r="E42" s="20">
        <f t="shared" si="3"/>
        <v>0</v>
      </c>
      <c r="F42" s="58">
        <f t="shared" si="4"/>
        <v>77.02127659574468</v>
      </c>
      <c r="G42" s="58">
        <f t="shared" si="4"/>
        <v>0</v>
      </c>
      <c r="H42" s="58">
        <f t="shared" si="4"/>
        <v>0</v>
      </c>
      <c r="I42" s="58">
        <f t="shared" si="4"/>
        <v>63.82978723404255</v>
      </c>
      <c r="J42" s="58">
        <f t="shared" si="4"/>
        <v>13.191489361702127</v>
      </c>
      <c r="K42" s="58"/>
      <c r="L42" s="58">
        <f t="shared" si="5"/>
        <v>26.25</v>
      </c>
      <c r="M42" s="58">
        <f t="shared" si="5"/>
        <v>67</v>
      </c>
      <c r="N42" s="20"/>
      <c r="O42" s="75">
        <f t="shared" si="6"/>
        <v>0.502532928064843</v>
      </c>
      <c r="P42" s="75">
        <f t="shared" si="7"/>
        <v>0.19688790092092726</v>
      </c>
      <c r="R42" s="28">
        <f t="shared" si="8"/>
        <v>0</v>
      </c>
      <c r="S42" s="28">
        <f t="shared" si="8"/>
        <v>0</v>
      </c>
      <c r="T42" s="28">
        <f t="shared" si="8"/>
        <v>63.82978723404255</v>
      </c>
      <c r="U42" s="28">
        <f t="shared" si="9"/>
        <v>63.82978723404255</v>
      </c>
      <c r="V42" s="28">
        <f t="shared" si="10"/>
        <v>63.82978723404255</v>
      </c>
    </row>
    <row r="43" spans="1:22" ht="15.75">
      <c r="A43" s="20" t="str">
        <f t="shared" si="3"/>
        <v>M7</v>
      </c>
      <c r="B43" s="20" t="str">
        <f t="shared" si="3"/>
        <v>Maize </v>
      </c>
      <c r="C43" s="20" t="str">
        <f t="shared" si="3"/>
        <v>Ox - rental</v>
      </c>
      <c r="D43" s="20">
        <f t="shared" si="3"/>
        <v>1800</v>
      </c>
      <c r="E43" s="20">
        <f t="shared" si="3"/>
        <v>0</v>
      </c>
      <c r="F43" s="58">
        <f t="shared" si="4"/>
        <v>277.2765957446809</v>
      </c>
      <c r="G43" s="58">
        <f t="shared" si="4"/>
        <v>256.8670212765958</v>
      </c>
      <c r="H43" s="58">
        <f t="shared" si="4"/>
        <v>0</v>
      </c>
      <c r="I43" s="58">
        <f t="shared" si="4"/>
        <v>63.82978723404255</v>
      </c>
      <c r="J43" s="58">
        <f t="shared" si="4"/>
        <v>-43.42021276595746</v>
      </c>
      <c r="K43" s="58"/>
      <c r="L43" s="58">
        <f t="shared" si="5"/>
        <v>27.75</v>
      </c>
      <c r="M43" s="58">
        <f t="shared" si="5"/>
        <v>88</v>
      </c>
      <c r="N43" s="20"/>
      <c r="O43" s="75">
        <f t="shared" si="6"/>
        <v>-1.5646923519263949</v>
      </c>
      <c r="P43" s="75">
        <f t="shared" si="7"/>
        <v>-0.49341150870406203</v>
      </c>
      <c r="R43" s="28">
        <f t="shared" si="8"/>
        <v>256.8670212765958</v>
      </c>
      <c r="S43" s="28">
        <f t="shared" si="8"/>
        <v>0</v>
      </c>
      <c r="T43" s="28">
        <f t="shared" si="8"/>
        <v>63.82978723404255</v>
      </c>
      <c r="U43" s="28">
        <f t="shared" si="9"/>
        <v>320.69680851063833</v>
      </c>
      <c r="V43" s="28">
        <f t="shared" si="10"/>
        <v>320.69680851063833</v>
      </c>
    </row>
    <row r="44" spans="1:22" ht="15.75">
      <c r="A44" s="20" t="str">
        <f t="shared" si="3"/>
        <v>M8</v>
      </c>
      <c r="B44" s="20" t="str">
        <f t="shared" si="3"/>
        <v>Maize </v>
      </c>
      <c r="C44" s="20" t="str">
        <f t="shared" si="3"/>
        <v>Ox - owned</v>
      </c>
      <c r="D44" s="20">
        <f t="shared" si="3"/>
        <v>2400</v>
      </c>
      <c r="E44" s="20">
        <f t="shared" si="3"/>
        <v>0</v>
      </c>
      <c r="F44" s="58">
        <f t="shared" si="4"/>
        <v>369.70212765957444</v>
      </c>
      <c r="G44" s="58">
        <f t="shared" si="4"/>
        <v>256.8670212765958</v>
      </c>
      <c r="H44" s="58">
        <f t="shared" si="4"/>
        <v>0</v>
      </c>
      <c r="I44" s="58">
        <f t="shared" si="4"/>
        <v>0</v>
      </c>
      <c r="J44" s="58">
        <f t="shared" si="4"/>
        <v>112.83510638297868</v>
      </c>
      <c r="K44" s="58"/>
      <c r="L44" s="58">
        <f t="shared" si="5"/>
        <v>27.75</v>
      </c>
      <c r="M44" s="58">
        <f t="shared" si="5"/>
        <v>91</v>
      </c>
      <c r="N44" s="20"/>
      <c r="O44" s="77">
        <f t="shared" si="6"/>
        <v>4.06612995974698</v>
      </c>
      <c r="P44" s="77">
        <f t="shared" si="7"/>
        <v>1.2399462239887766</v>
      </c>
      <c r="R44" s="28">
        <f t="shared" si="8"/>
        <v>256.8670212765958</v>
      </c>
      <c r="S44" s="28">
        <f t="shared" si="8"/>
        <v>0</v>
      </c>
      <c r="T44" s="28">
        <f t="shared" si="8"/>
        <v>0</v>
      </c>
      <c r="U44" s="28">
        <f t="shared" si="9"/>
        <v>256.8670212765958</v>
      </c>
      <c r="V44" s="28">
        <f t="shared" si="10"/>
        <v>256.8670212765958</v>
      </c>
    </row>
    <row r="45" spans="1:22" ht="15.75">
      <c r="A45" s="78" t="str">
        <f aca="true" t="shared" si="11" ref="A45:E53">A16</f>
        <v>GR1</v>
      </c>
      <c r="B45" s="78" t="str">
        <f t="shared" si="11"/>
        <v>Groundnuts </v>
      </c>
      <c r="C45" s="78" t="str">
        <f t="shared" si="11"/>
        <v>Hoe</v>
      </c>
      <c r="D45" s="78">
        <f t="shared" si="11"/>
        <v>340</v>
      </c>
      <c r="E45" s="78">
        <f t="shared" si="11"/>
        <v>0</v>
      </c>
      <c r="F45" s="79">
        <f aca="true" t="shared" si="12" ref="F45:J53">F16/F$28*1000</f>
        <v>220.72510638297877</v>
      </c>
      <c r="G45" s="79">
        <f t="shared" si="12"/>
        <v>0</v>
      </c>
      <c r="H45" s="79">
        <f t="shared" si="12"/>
        <v>0</v>
      </c>
      <c r="I45" s="79">
        <f t="shared" si="12"/>
        <v>0</v>
      </c>
      <c r="J45" s="79">
        <f t="shared" si="12"/>
        <v>220.72510638297877</v>
      </c>
      <c r="K45" s="79"/>
      <c r="L45" s="79">
        <f t="shared" si="5"/>
        <v>45.5</v>
      </c>
      <c r="M45" s="79">
        <f t="shared" si="5"/>
        <v>148</v>
      </c>
      <c r="N45" s="78"/>
      <c r="O45" s="75">
        <f t="shared" si="6"/>
        <v>4.851101239186346</v>
      </c>
      <c r="P45" s="75">
        <f t="shared" si="7"/>
        <v>1.4913858539390457</v>
      </c>
      <c r="R45" s="28">
        <f t="shared" si="8"/>
        <v>0</v>
      </c>
      <c r="S45" s="28">
        <f t="shared" si="8"/>
        <v>0</v>
      </c>
      <c r="T45" s="28">
        <f t="shared" si="8"/>
        <v>0</v>
      </c>
      <c r="U45" s="28">
        <f t="shared" si="9"/>
        <v>0</v>
      </c>
      <c r="V45" s="28">
        <f t="shared" si="10"/>
        <v>0</v>
      </c>
    </row>
    <row r="46" spans="1:22" ht="15.75">
      <c r="A46" s="59" t="str">
        <f t="shared" si="11"/>
        <v>GR2</v>
      </c>
      <c r="B46" s="59" t="str">
        <f t="shared" si="11"/>
        <v>Groundnuts </v>
      </c>
      <c r="C46" s="59" t="str">
        <f t="shared" si="11"/>
        <v>Hoe</v>
      </c>
      <c r="D46" s="59">
        <f t="shared" si="11"/>
        <v>565</v>
      </c>
      <c r="E46" s="59">
        <f t="shared" si="11"/>
        <v>0</v>
      </c>
      <c r="F46" s="60">
        <f t="shared" si="12"/>
        <v>366.79319148936173</v>
      </c>
      <c r="G46" s="60">
        <f t="shared" si="12"/>
        <v>85.1063829787234</v>
      </c>
      <c r="H46" s="60">
        <f t="shared" si="12"/>
        <v>0</v>
      </c>
      <c r="I46" s="60">
        <f t="shared" si="12"/>
        <v>0</v>
      </c>
      <c r="J46" s="60">
        <f t="shared" si="12"/>
        <v>281.68680851063834</v>
      </c>
      <c r="K46" s="60"/>
      <c r="L46" s="60">
        <f t="shared" si="5"/>
        <v>48.5</v>
      </c>
      <c r="M46" s="60">
        <f t="shared" si="5"/>
        <v>187</v>
      </c>
      <c r="N46" s="59"/>
      <c r="O46" s="77">
        <f t="shared" si="6"/>
        <v>5.807975433209038</v>
      </c>
      <c r="P46" s="77">
        <f t="shared" si="7"/>
        <v>1.5063465695756062</v>
      </c>
      <c r="R46" s="28">
        <f t="shared" si="8"/>
        <v>85.1063829787234</v>
      </c>
      <c r="S46" s="28">
        <f t="shared" si="8"/>
        <v>0</v>
      </c>
      <c r="T46" s="28">
        <f t="shared" si="8"/>
        <v>0</v>
      </c>
      <c r="U46" s="28">
        <f t="shared" si="9"/>
        <v>85.1063829787234</v>
      </c>
      <c r="V46" s="28">
        <f t="shared" si="10"/>
        <v>85.1063829787234</v>
      </c>
    </row>
    <row r="47" spans="1:22" ht="15.75">
      <c r="A47" s="20" t="str">
        <f t="shared" si="11"/>
        <v>COT1</v>
      </c>
      <c r="B47" s="20" t="str">
        <f t="shared" si="11"/>
        <v>Cotton </v>
      </c>
      <c r="C47" s="20" t="str">
        <f t="shared" si="11"/>
        <v>Hoe</v>
      </c>
      <c r="D47" s="20">
        <f t="shared" si="11"/>
        <v>800</v>
      </c>
      <c r="E47" s="20">
        <f t="shared" si="11"/>
        <v>0</v>
      </c>
      <c r="F47" s="58">
        <f t="shared" si="12"/>
        <v>272.3404255319149</v>
      </c>
      <c r="G47" s="58">
        <f t="shared" si="12"/>
        <v>0</v>
      </c>
      <c r="H47" s="58">
        <f t="shared" si="12"/>
        <v>26.595744680851062</v>
      </c>
      <c r="I47" s="58">
        <f t="shared" si="12"/>
        <v>0</v>
      </c>
      <c r="J47" s="58">
        <f t="shared" si="12"/>
        <v>245.74468085106383</v>
      </c>
      <c r="K47" s="58"/>
      <c r="L47" s="58">
        <f t="shared" si="5"/>
        <v>37.5</v>
      </c>
      <c r="M47" s="58">
        <f t="shared" si="5"/>
        <v>112</v>
      </c>
      <c r="N47" s="20"/>
      <c r="O47" s="75">
        <f t="shared" si="6"/>
        <v>6.553191489361702</v>
      </c>
      <c r="P47" s="75">
        <f t="shared" si="7"/>
        <v>2.1941489361702127</v>
      </c>
      <c r="R47" s="28">
        <f t="shared" si="8"/>
        <v>0</v>
      </c>
      <c r="S47" s="28">
        <f t="shared" si="8"/>
        <v>26.595744680851062</v>
      </c>
      <c r="T47" s="28">
        <f t="shared" si="8"/>
        <v>0</v>
      </c>
      <c r="U47" s="28">
        <f t="shared" si="9"/>
        <v>0</v>
      </c>
      <c r="V47" s="28">
        <f t="shared" si="10"/>
        <v>26.595744680851062</v>
      </c>
    </row>
    <row r="48" spans="1:22" ht="15.75">
      <c r="A48" s="42" t="str">
        <f t="shared" si="11"/>
        <v>COT2</v>
      </c>
      <c r="B48" s="42" t="str">
        <f t="shared" si="11"/>
        <v>Cotton </v>
      </c>
      <c r="C48" s="42" t="str">
        <f t="shared" si="11"/>
        <v>CF Basins</v>
      </c>
      <c r="D48" s="42">
        <f t="shared" si="11"/>
        <v>1150</v>
      </c>
      <c r="E48" s="42">
        <f t="shared" si="11"/>
        <v>0</v>
      </c>
      <c r="F48" s="44">
        <f t="shared" si="12"/>
        <v>391.48936170212767</v>
      </c>
      <c r="G48" s="44">
        <f t="shared" si="12"/>
        <v>0</v>
      </c>
      <c r="H48" s="44">
        <f t="shared" si="12"/>
        <v>26.595744680851062</v>
      </c>
      <c r="I48" s="44">
        <f t="shared" si="12"/>
        <v>0</v>
      </c>
      <c r="J48" s="44">
        <f t="shared" si="12"/>
        <v>364.8936170212766</v>
      </c>
      <c r="K48" s="44"/>
      <c r="L48" s="44">
        <f t="shared" si="5"/>
        <v>27</v>
      </c>
      <c r="M48" s="44">
        <f t="shared" si="5"/>
        <v>151.7</v>
      </c>
      <c r="N48" s="42"/>
      <c r="O48" s="76">
        <f t="shared" si="6"/>
        <v>13.51457840819543</v>
      </c>
      <c r="P48" s="76">
        <f t="shared" si="7"/>
        <v>2.4053633290789493</v>
      </c>
      <c r="R48" s="72">
        <f t="shared" si="8"/>
        <v>0</v>
      </c>
      <c r="S48" s="72">
        <f t="shared" si="8"/>
        <v>26.595744680851062</v>
      </c>
      <c r="T48" s="72">
        <f t="shared" si="8"/>
        <v>0</v>
      </c>
      <c r="U48" s="72">
        <f t="shared" si="9"/>
        <v>0</v>
      </c>
      <c r="V48" s="72">
        <f t="shared" si="10"/>
        <v>26.595744680851062</v>
      </c>
    </row>
    <row r="49" spans="1:22" ht="15.75">
      <c r="A49" s="42" t="str">
        <f t="shared" si="11"/>
        <v>COT2h-lite</v>
      </c>
      <c r="B49" s="42" t="str">
        <f t="shared" si="11"/>
        <v>Cotton </v>
      </c>
      <c r="C49" s="42" t="str">
        <f t="shared" si="11"/>
        <v>CF Basins</v>
      </c>
      <c r="D49" s="42">
        <f t="shared" si="11"/>
        <v>1150</v>
      </c>
      <c r="E49" s="42">
        <f t="shared" si="11"/>
        <v>0</v>
      </c>
      <c r="F49" s="44">
        <f t="shared" si="12"/>
        <v>391.48936170212767</v>
      </c>
      <c r="G49" s="44">
        <f t="shared" si="12"/>
        <v>36.41489361702128</v>
      </c>
      <c r="H49" s="44">
        <f t="shared" si="12"/>
        <v>26.595744680851062</v>
      </c>
      <c r="I49" s="44">
        <f t="shared" si="12"/>
        <v>0</v>
      </c>
      <c r="J49" s="44">
        <f t="shared" si="12"/>
        <v>328.47872340425533</v>
      </c>
      <c r="K49" s="44"/>
      <c r="L49" s="44">
        <f t="shared" si="5"/>
        <v>9</v>
      </c>
      <c r="M49" s="44">
        <f t="shared" si="5"/>
        <v>115.7</v>
      </c>
      <c r="N49" s="42"/>
      <c r="O49" s="76">
        <f t="shared" si="6"/>
        <v>36.49763593380615</v>
      </c>
      <c r="P49" s="76">
        <f t="shared" si="7"/>
        <v>2.839055517755016</v>
      </c>
      <c r="R49" s="72">
        <f t="shared" si="8"/>
        <v>36.41489361702128</v>
      </c>
      <c r="S49" s="72">
        <f t="shared" si="8"/>
        <v>26.595744680851062</v>
      </c>
      <c r="T49" s="72">
        <f t="shared" si="8"/>
        <v>0</v>
      </c>
      <c r="U49" s="72">
        <f t="shared" si="9"/>
        <v>36.41489361702128</v>
      </c>
      <c r="V49" s="72">
        <f t="shared" si="10"/>
        <v>63.01063829787234</v>
      </c>
    </row>
    <row r="50" spans="1:22" ht="15.75">
      <c r="A50" s="42" t="str">
        <f t="shared" si="11"/>
        <v>COT2h-full</v>
      </c>
      <c r="B50" s="42" t="str">
        <f t="shared" si="11"/>
        <v>Cotton </v>
      </c>
      <c r="C50" s="42" t="str">
        <f t="shared" si="11"/>
        <v>CF Basins</v>
      </c>
      <c r="D50" s="42">
        <f t="shared" si="11"/>
        <v>1150</v>
      </c>
      <c r="E50" s="42">
        <f t="shared" si="11"/>
        <v>0</v>
      </c>
      <c r="F50" s="44">
        <f t="shared" si="12"/>
        <v>391.48936170212767</v>
      </c>
      <c r="G50" s="44">
        <f t="shared" si="12"/>
        <v>59.00000000000001</v>
      </c>
      <c r="H50" s="44">
        <f t="shared" si="12"/>
        <v>26.595744680851062</v>
      </c>
      <c r="I50" s="44">
        <f t="shared" si="12"/>
        <v>0</v>
      </c>
      <c r="J50" s="44">
        <f t="shared" si="12"/>
        <v>305.8936170212766</v>
      </c>
      <c r="K50" s="44"/>
      <c r="L50" s="44">
        <f t="shared" si="5"/>
        <v>7</v>
      </c>
      <c r="M50" s="44">
        <f t="shared" si="5"/>
        <v>111.7</v>
      </c>
      <c r="N50" s="42"/>
      <c r="O50" s="76">
        <f t="shared" si="6"/>
        <v>43.69908814589666</v>
      </c>
      <c r="P50" s="76">
        <f t="shared" si="7"/>
        <v>2.738528352921008</v>
      </c>
      <c r="R50" s="72">
        <f t="shared" si="8"/>
        <v>59.00000000000001</v>
      </c>
      <c r="S50" s="72">
        <f t="shared" si="8"/>
        <v>26.595744680851062</v>
      </c>
      <c r="T50" s="72">
        <f t="shared" si="8"/>
        <v>0</v>
      </c>
      <c r="U50" s="72">
        <f t="shared" si="9"/>
        <v>59.00000000000001</v>
      </c>
      <c r="V50" s="72">
        <f t="shared" si="10"/>
        <v>85.59574468085107</v>
      </c>
    </row>
    <row r="51" spans="1:22" ht="15.75">
      <c r="A51" s="42" t="str">
        <f t="shared" si="11"/>
        <v>COT3</v>
      </c>
      <c r="B51" s="42" t="str">
        <f t="shared" si="11"/>
        <v>Cotton </v>
      </c>
      <c r="C51" s="42" t="str">
        <f t="shared" si="11"/>
        <v>CF Ripper - rental</v>
      </c>
      <c r="D51" s="42">
        <f t="shared" si="11"/>
        <v>1150</v>
      </c>
      <c r="E51" s="42">
        <f t="shared" si="11"/>
        <v>0</v>
      </c>
      <c r="F51" s="44">
        <f t="shared" si="12"/>
        <v>391.48936170212767</v>
      </c>
      <c r="G51" s="44">
        <f t="shared" si="12"/>
        <v>0</v>
      </c>
      <c r="H51" s="44">
        <f t="shared" si="12"/>
        <v>26.595744680851062</v>
      </c>
      <c r="I51" s="44">
        <f t="shared" si="12"/>
        <v>26.595744680851062</v>
      </c>
      <c r="J51" s="44">
        <f t="shared" si="12"/>
        <v>338.2978723404255</v>
      </c>
      <c r="K51" s="44"/>
      <c r="L51" s="44">
        <f t="shared" si="5"/>
        <v>27</v>
      </c>
      <c r="M51" s="44">
        <f t="shared" si="5"/>
        <v>120.7</v>
      </c>
      <c r="N51" s="42"/>
      <c r="O51" s="76">
        <f t="shared" si="6"/>
        <v>12.529550827423167</v>
      </c>
      <c r="P51" s="76">
        <f t="shared" si="7"/>
        <v>2.802799273740062</v>
      </c>
      <c r="R51" s="72">
        <f t="shared" si="8"/>
        <v>0</v>
      </c>
      <c r="S51" s="72">
        <f t="shared" si="8"/>
        <v>26.595744680851062</v>
      </c>
      <c r="T51" s="72">
        <f t="shared" si="8"/>
        <v>26.595744680851062</v>
      </c>
      <c r="U51" s="72">
        <f t="shared" si="9"/>
        <v>26.595744680851062</v>
      </c>
      <c r="V51" s="72">
        <f t="shared" si="10"/>
        <v>53.191489361702125</v>
      </c>
    </row>
    <row r="52" spans="1:22" ht="15.75">
      <c r="A52" s="20" t="str">
        <f t="shared" si="11"/>
        <v>COT4</v>
      </c>
      <c r="B52" s="20" t="str">
        <f t="shared" si="11"/>
        <v>Cotton </v>
      </c>
      <c r="C52" s="20" t="str">
        <f t="shared" si="11"/>
        <v>Ox - rental</v>
      </c>
      <c r="D52" s="20">
        <f t="shared" si="11"/>
        <v>800</v>
      </c>
      <c r="E52" s="20">
        <f t="shared" si="11"/>
        <v>0</v>
      </c>
      <c r="F52" s="58">
        <f t="shared" si="12"/>
        <v>272.3404255319149</v>
      </c>
      <c r="G52" s="58">
        <f t="shared" si="12"/>
        <v>0</v>
      </c>
      <c r="H52" s="58">
        <f t="shared" si="12"/>
        <v>26.595744680851062</v>
      </c>
      <c r="I52" s="58">
        <f t="shared" si="12"/>
        <v>63.82978723404255</v>
      </c>
      <c r="J52" s="58">
        <f t="shared" si="12"/>
        <v>181.91489361702128</v>
      </c>
      <c r="K52" s="58"/>
      <c r="L52" s="58">
        <f t="shared" si="5"/>
        <v>20.75</v>
      </c>
      <c r="M52" s="58">
        <f t="shared" si="5"/>
        <v>89.2</v>
      </c>
      <c r="N52" s="20"/>
      <c r="O52" s="75">
        <f t="shared" si="6"/>
        <v>8.766982824916688</v>
      </c>
      <c r="P52" s="75">
        <f t="shared" si="7"/>
        <v>2.039404636962122</v>
      </c>
      <c r="R52" s="28">
        <f t="shared" si="8"/>
        <v>0</v>
      </c>
      <c r="S52" s="28">
        <f t="shared" si="8"/>
        <v>26.595744680851062</v>
      </c>
      <c r="T52" s="28">
        <f t="shared" si="8"/>
        <v>63.82978723404255</v>
      </c>
      <c r="U52" s="28">
        <f t="shared" si="9"/>
        <v>63.82978723404255</v>
      </c>
      <c r="V52" s="28">
        <f t="shared" si="10"/>
        <v>90.42553191489361</v>
      </c>
    </row>
    <row r="53" spans="1:22" ht="15.75">
      <c r="A53" s="59" t="str">
        <f t="shared" si="11"/>
        <v>COT5</v>
      </c>
      <c r="B53" s="59" t="str">
        <f t="shared" si="11"/>
        <v>Cotton </v>
      </c>
      <c r="C53" s="59" t="str">
        <f t="shared" si="11"/>
        <v>Ox - owned</v>
      </c>
      <c r="D53" s="59">
        <f t="shared" si="11"/>
        <v>950</v>
      </c>
      <c r="E53" s="59">
        <f t="shared" si="11"/>
        <v>0</v>
      </c>
      <c r="F53" s="60">
        <f t="shared" si="12"/>
        <v>323.40425531914894</v>
      </c>
      <c r="G53" s="60">
        <f t="shared" si="12"/>
        <v>0</v>
      </c>
      <c r="H53" s="60">
        <f t="shared" si="12"/>
        <v>26.595744680851062</v>
      </c>
      <c r="I53" s="60">
        <f t="shared" si="12"/>
        <v>0</v>
      </c>
      <c r="J53" s="60">
        <f t="shared" si="12"/>
        <v>296.8085106382979</v>
      </c>
      <c r="K53" s="60"/>
      <c r="L53" s="60">
        <f t="shared" si="5"/>
        <v>20.75</v>
      </c>
      <c r="M53" s="60">
        <f t="shared" si="5"/>
        <v>94.3851851851852</v>
      </c>
      <c r="N53" s="59"/>
      <c r="O53" s="77">
        <f t="shared" si="6"/>
        <v>14.304024609074597</v>
      </c>
      <c r="P53" s="77">
        <f t="shared" si="7"/>
        <v>3.144651462578105</v>
      </c>
      <c r="R53" s="17">
        <f t="shared" si="8"/>
        <v>0</v>
      </c>
      <c r="S53" s="17">
        <f t="shared" si="8"/>
        <v>26.595744680851062</v>
      </c>
      <c r="T53" s="17">
        <f t="shared" si="8"/>
        <v>0</v>
      </c>
      <c r="U53" s="17">
        <f t="shared" si="9"/>
        <v>0</v>
      </c>
      <c r="V53" s="17">
        <f t="shared" si="10"/>
        <v>26.595744680851062</v>
      </c>
    </row>
  </sheetData>
  <sheetProtection sheet="1"/>
  <mergeCells count="11">
    <mergeCell ref="F3:J3"/>
    <mergeCell ref="O3:P3"/>
    <mergeCell ref="F32:J32"/>
    <mergeCell ref="O32:P32"/>
    <mergeCell ref="G4:H4"/>
    <mergeCell ref="L4:M4"/>
    <mergeCell ref="O4:P4"/>
    <mergeCell ref="R33:V33"/>
    <mergeCell ref="G33:H33"/>
    <mergeCell ref="L33:M33"/>
    <mergeCell ref="O33:P33"/>
  </mergeCells>
  <printOptions/>
  <pageMargins left="0.7" right="0.7" top="0.75" bottom="0.75" header="0.3" footer="0.3"/>
  <pageSetup fitToHeight="1" fitToWidth="1" horizontalDpi="525" verticalDpi="525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95"/>
  <sheetViews>
    <sheetView zoomScalePageLayoutView="0" workbookViewId="0" topLeftCell="A7">
      <selection activeCell="K33" sqref="K33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4.7109375" style="0" bestFit="1" customWidth="1"/>
    <col min="4" max="4" width="8.7109375" style="0" customWidth="1"/>
    <col min="6" max="6" width="10.00390625" style="0" customWidth="1"/>
    <col min="8" max="8" width="8.28125" style="0" customWidth="1"/>
    <col min="9" max="9" width="10.57421875" style="0" bestFit="1" customWidth="1"/>
    <col min="12" max="12" width="13.421875" style="0" bestFit="1" customWidth="1"/>
  </cols>
  <sheetData>
    <row r="1" s="99" customFormat="1" ht="15">
      <c r="A1" s="99" t="s">
        <v>313</v>
      </c>
    </row>
    <row r="3" spans="5:7" ht="12.75">
      <c r="E3" s="80" t="s">
        <v>81</v>
      </c>
      <c r="F3" s="80" t="s">
        <v>82</v>
      </c>
      <c r="G3" s="80" t="s">
        <v>84</v>
      </c>
    </row>
    <row r="4" spans="1:7" ht="12.75">
      <c r="A4" s="1" t="s">
        <v>86</v>
      </c>
      <c r="E4" s="80" t="s">
        <v>75</v>
      </c>
      <c r="F4" s="80" t="s">
        <v>108</v>
      </c>
      <c r="G4" s="80" t="s">
        <v>99</v>
      </c>
    </row>
    <row r="5" spans="2:7" ht="12.75">
      <c r="B5" s="4" t="s">
        <v>87</v>
      </c>
      <c r="C5" s="4"/>
      <c r="D5" s="4"/>
      <c r="E5">
        <v>1</v>
      </c>
      <c r="F5">
        <v>1</v>
      </c>
      <c r="G5">
        <v>1</v>
      </c>
    </row>
    <row r="6" spans="1:4" ht="12.75">
      <c r="A6" s="1" t="s">
        <v>103</v>
      </c>
      <c r="C6" s="4" t="s">
        <v>0</v>
      </c>
      <c r="D6" s="4" t="s">
        <v>105</v>
      </c>
    </row>
    <row r="7" spans="2:7" ht="12.75">
      <c r="B7" s="4" t="s">
        <v>89</v>
      </c>
      <c r="C7" s="100" t="s">
        <v>1</v>
      </c>
      <c r="D7" s="4">
        <f>assets!E17</f>
        <v>43.2</v>
      </c>
      <c r="E7" s="5">
        <f>'input output matrix'!$I6</f>
        <v>42.75</v>
      </c>
      <c r="F7" s="5">
        <f>'input output matrix'!$I16</f>
        <v>45.5</v>
      </c>
      <c r="G7" s="5">
        <f>'input output matrix'!$I18</f>
        <v>37.5</v>
      </c>
    </row>
    <row r="8" spans="2:7" ht="15" customHeight="1">
      <c r="B8" s="4" t="s">
        <v>90</v>
      </c>
      <c r="C8" s="100" t="s">
        <v>1</v>
      </c>
      <c r="D8" s="4">
        <f>assets!E18</f>
        <v>151.2</v>
      </c>
      <c r="E8" s="5">
        <f>'input output matrix'!$J6</f>
        <v>24.25</v>
      </c>
      <c r="F8" s="5">
        <f>'input output matrix'!$J16</f>
        <v>22.5</v>
      </c>
      <c r="G8" s="5">
        <f>'input output matrix'!$J18</f>
        <v>31.5</v>
      </c>
    </row>
    <row r="9" spans="2:7" ht="15" customHeight="1">
      <c r="B9" s="4" t="s">
        <v>91</v>
      </c>
      <c r="C9" s="100" t="s">
        <v>1</v>
      </c>
      <c r="D9" s="4">
        <f>assets!E19</f>
        <v>172.8</v>
      </c>
      <c r="E9" s="5">
        <f>'input output matrix'!$K6</f>
        <v>21</v>
      </c>
      <c r="F9" s="5">
        <f>'input output matrix'!$K16</f>
        <v>32</v>
      </c>
      <c r="G9" s="5">
        <f>'input output matrix'!$K18</f>
        <v>40</v>
      </c>
    </row>
    <row r="10" spans="2:7" ht="12.75" customHeight="1">
      <c r="B10" s="4" t="s">
        <v>92</v>
      </c>
      <c r="C10" s="100" t="s">
        <v>1</v>
      </c>
      <c r="D10" s="4">
        <f>assets!E20</f>
        <v>151.2</v>
      </c>
      <c r="E10" s="5">
        <f>'input output matrix'!$L6</f>
        <v>11</v>
      </c>
      <c r="F10" s="5">
        <f>'input output matrix'!$L16</f>
        <v>48</v>
      </c>
      <c r="G10" s="5">
        <f>'input output matrix'!$L18</f>
        <v>3</v>
      </c>
    </row>
    <row r="11" spans="2:7" ht="12.75" customHeight="1">
      <c r="B11" s="4" t="s">
        <v>154</v>
      </c>
      <c r="C11" s="100"/>
      <c r="D11" s="7">
        <f>SUM(D7:D10)-assets!E40</f>
        <v>0</v>
      </c>
      <c r="E11" s="5">
        <f>SUM(E7:E10)-'input output matrix'!$M6</f>
        <v>0</v>
      </c>
      <c r="F11" s="5">
        <f>SUM(F7:F10)-'input output matrix'!$M16</f>
        <v>0</v>
      </c>
      <c r="G11" s="5">
        <f>SUM(G7:G10)-'input output matrix'!$M18</f>
        <v>0</v>
      </c>
    </row>
    <row r="12" spans="2:7" ht="12.75">
      <c r="B12" s="4" t="s">
        <v>274</v>
      </c>
      <c r="C12" s="100"/>
      <c r="D12" s="4"/>
      <c r="E12" s="5">
        <f>'returns to labor'!$U35</f>
        <v>0</v>
      </c>
      <c r="F12" s="5">
        <f>'returns to labor'!$U45</f>
        <v>0</v>
      </c>
      <c r="G12" s="5">
        <f>'returns to labor'!$U47</f>
        <v>0</v>
      </c>
    </row>
    <row r="13" spans="2:8" ht="12.75">
      <c r="B13" s="4" t="s">
        <v>93</v>
      </c>
      <c r="C13" s="100"/>
      <c r="D13" s="4"/>
      <c r="E13" s="82"/>
      <c r="F13" s="82"/>
      <c r="G13" s="82"/>
      <c r="H13" s="82"/>
    </row>
    <row r="14" spans="2:8" ht="12.75">
      <c r="B14" s="4" t="s">
        <v>118</v>
      </c>
      <c r="C14" s="4"/>
      <c r="D14" s="4"/>
      <c r="E14" s="148">
        <f>'input output matrix'!$G6</f>
        <v>900</v>
      </c>
      <c r="F14" s="148">
        <f>'input output matrix'!$G16</f>
        <v>340</v>
      </c>
      <c r="G14" s="148">
        <f>'input output matrix'!$G18</f>
        <v>800</v>
      </c>
      <c r="H14" s="82"/>
    </row>
    <row r="15" spans="2:8" ht="12.75">
      <c r="B15" s="4" t="s">
        <v>269</v>
      </c>
      <c r="C15" s="4"/>
      <c r="D15" s="4"/>
      <c r="E15" s="149">
        <f>'returns to labor'!$J35</f>
        <v>138.63829787234044</v>
      </c>
      <c r="F15" s="149">
        <f>'returns to labor'!$J45</f>
        <v>220.72510638297877</v>
      </c>
      <c r="G15" s="149">
        <f>'returns to labor'!$J47</f>
        <v>245.74468085106383</v>
      </c>
      <c r="H15" s="82"/>
    </row>
    <row r="16" spans="2:15" ht="12.75" customHeight="1">
      <c r="B16" s="4" t="s">
        <v>270</v>
      </c>
      <c r="C16" s="4"/>
      <c r="D16" s="4"/>
      <c r="E16" s="150">
        <f>E15/SUM(E7:E10)</f>
        <v>1.400386847195358</v>
      </c>
      <c r="F16" s="150">
        <f>F15/SUM(F7:F10)</f>
        <v>1.4913858539390457</v>
      </c>
      <c r="G16" s="150">
        <f>G15/SUM(G7:G10)</f>
        <v>2.1941489361702127</v>
      </c>
      <c r="H16" s="82"/>
      <c r="I16" s="82"/>
      <c r="J16" s="151"/>
      <c r="K16" s="151"/>
      <c r="L16" s="151"/>
      <c r="M16" s="151"/>
      <c r="N16" s="151"/>
      <c r="O16" s="151"/>
    </row>
    <row r="17" spans="2:15" ht="12.75" customHeight="1">
      <c r="B17" s="4" t="s">
        <v>271</v>
      </c>
      <c r="C17" s="4"/>
      <c r="D17" s="4"/>
      <c r="E17" s="32">
        <f>E15/E7</f>
        <v>3.2430011198208293</v>
      </c>
      <c r="F17" s="32">
        <f>F15/F7</f>
        <v>4.851101239186346</v>
      </c>
      <c r="G17" s="32">
        <f>G15/G7</f>
        <v>6.553191489361702</v>
      </c>
      <c r="I17" s="151"/>
      <c r="J17" s="151"/>
      <c r="K17" s="151"/>
      <c r="L17" s="151"/>
      <c r="M17" s="151"/>
      <c r="N17" s="151"/>
      <c r="O17" s="151"/>
    </row>
    <row r="18" spans="2:7" ht="12.75">
      <c r="B18" s="4" t="s">
        <v>272</v>
      </c>
      <c r="C18" s="4"/>
      <c r="D18" s="4"/>
      <c r="E18" s="32">
        <f>prices!$D28</f>
        <v>0.15404255319148935</v>
      </c>
      <c r="F18" s="32">
        <f>prices!$D29</f>
        <v>0.6491914893617022</v>
      </c>
      <c r="G18" s="32">
        <f>prices!$D30</f>
        <v>0.3404255319148936</v>
      </c>
    </row>
    <row r="19" spans="2:15" ht="15">
      <c r="B19" s="4" t="s">
        <v>273</v>
      </c>
      <c r="C19" s="4"/>
      <c r="D19" s="4"/>
      <c r="E19" s="32">
        <f>E15/E14</f>
        <v>0.15404255319148938</v>
      </c>
      <c r="F19" s="32">
        <f>F15/F14</f>
        <v>0.6491914893617022</v>
      </c>
      <c r="G19" s="32">
        <f>G15/G14</f>
        <v>0.3071808510638298</v>
      </c>
      <c r="I19" s="211" t="s">
        <v>314</v>
      </c>
      <c r="J19" s="212"/>
      <c r="K19" s="212"/>
      <c r="L19" s="212"/>
      <c r="M19" s="212"/>
      <c r="N19" s="212"/>
      <c r="O19" s="213"/>
    </row>
    <row r="20" spans="2:15" ht="12.75">
      <c r="B20" s="158" t="s">
        <v>94</v>
      </c>
      <c r="C20" s="96" t="s">
        <v>120</v>
      </c>
      <c r="D20" s="159">
        <f>O21</f>
        <v>625</v>
      </c>
      <c r="E20" s="156"/>
      <c r="F20" s="81"/>
      <c r="G20" s="81"/>
      <c r="H20" s="160"/>
      <c r="I20" s="152"/>
      <c r="J20" s="93" t="s">
        <v>115</v>
      </c>
      <c r="K20" s="93" t="s">
        <v>116</v>
      </c>
      <c r="L20" s="93" t="s">
        <v>117</v>
      </c>
      <c r="M20" s="108" t="s">
        <v>312</v>
      </c>
      <c r="N20" s="93" t="s">
        <v>122</v>
      </c>
      <c r="O20" s="153" t="s">
        <v>121</v>
      </c>
    </row>
    <row r="21" spans="2:15" ht="12.75">
      <c r="B21" s="156" t="s">
        <v>95</v>
      </c>
      <c r="C21" s="88" t="s">
        <v>120</v>
      </c>
      <c r="D21" s="160">
        <f>O22</f>
        <v>50</v>
      </c>
      <c r="E21" s="4"/>
      <c r="F21" s="4"/>
      <c r="G21" s="4"/>
      <c r="H21" s="4"/>
      <c r="I21" s="154" t="s">
        <v>81</v>
      </c>
      <c r="J21" s="82">
        <v>351</v>
      </c>
      <c r="K21" s="82">
        <v>365</v>
      </c>
      <c r="L21" s="82">
        <f>J21*K21/1000</f>
        <v>128.115</v>
      </c>
      <c r="M21" s="82">
        <v>125</v>
      </c>
      <c r="N21" s="82">
        <v>5</v>
      </c>
      <c r="O21" s="155">
        <f>M21*N21</f>
        <v>625</v>
      </c>
    </row>
    <row r="22" spans="2:15" ht="12.75">
      <c r="B22" s="4"/>
      <c r="C22" s="4"/>
      <c r="D22" s="4"/>
      <c r="E22" s="4"/>
      <c r="F22" s="4"/>
      <c r="G22" s="4"/>
      <c r="H22" s="4"/>
      <c r="I22" s="156" t="s">
        <v>82</v>
      </c>
      <c r="J22" s="3">
        <v>27</v>
      </c>
      <c r="K22" s="3">
        <v>365</v>
      </c>
      <c r="L22" s="3">
        <f>J22*K22/1000</f>
        <v>9.855</v>
      </c>
      <c r="M22" s="3">
        <v>10</v>
      </c>
      <c r="N22" s="3">
        <f>N21</f>
        <v>5</v>
      </c>
      <c r="O22" s="157">
        <f>M22*N22</f>
        <v>50</v>
      </c>
    </row>
    <row r="23" spans="1:8" ht="12.75">
      <c r="A23" s="1" t="s">
        <v>97</v>
      </c>
      <c r="H23" s="4"/>
    </row>
    <row r="24" spans="1:8" ht="12.75">
      <c r="A24" s="4"/>
      <c r="B24" s="4" t="s">
        <v>100</v>
      </c>
      <c r="C24" s="4"/>
      <c r="D24" s="4"/>
      <c r="E24" s="4">
        <f>'max area conventional hoe'!D5</f>
        <v>0.5</v>
      </c>
      <c r="F24" s="4">
        <f>'max area conventional hoe'!D6</f>
        <v>0.1</v>
      </c>
      <c r="G24" s="4">
        <f>'max area conventional hoe'!D7</f>
        <v>0.4</v>
      </c>
      <c r="H24" s="32">
        <f>SUM(E24:G24)</f>
        <v>1</v>
      </c>
    </row>
    <row r="25" spans="1:8" ht="12.75">
      <c r="A25" s="4"/>
      <c r="B25" s="4" t="s">
        <v>101</v>
      </c>
      <c r="C25" s="4"/>
      <c r="D25" s="4"/>
      <c r="E25" s="7">
        <f>E15*E24</f>
        <v>69.31914893617022</v>
      </c>
      <c r="F25" s="7">
        <f>F15*F24</f>
        <v>22.072510638297878</v>
      </c>
      <c r="G25" s="7">
        <f>G15*G24</f>
        <v>98.29787234042554</v>
      </c>
      <c r="H25" s="7">
        <f>SUM(E25:G25)</f>
        <v>189.68953191489362</v>
      </c>
    </row>
    <row r="26" spans="1:8" ht="12.75">
      <c r="A26" s="4"/>
      <c r="B26" s="4"/>
      <c r="C26" s="4"/>
      <c r="D26" s="4"/>
      <c r="E26" s="7"/>
      <c r="F26" s="7"/>
      <c r="G26" s="7"/>
      <c r="H26" s="7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5:8" ht="12.75">
      <c r="E28" s="210" t="s">
        <v>104</v>
      </c>
      <c r="F28" s="210"/>
      <c r="G28" s="210"/>
      <c r="H28" s="210"/>
    </row>
    <row r="29" spans="1:8" ht="13.5" thickBot="1">
      <c r="A29" s="1" t="s">
        <v>88</v>
      </c>
      <c r="E29" s="80" t="s">
        <v>75</v>
      </c>
      <c r="F29" s="80" t="s">
        <v>108</v>
      </c>
      <c r="G29" s="80" t="s">
        <v>99</v>
      </c>
      <c r="H29" s="93" t="s">
        <v>2</v>
      </c>
    </row>
    <row r="30" spans="2:11" ht="12.75">
      <c r="B30" s="4" t="s">
        <v>102</v>
      </c>
      <c r="C30" s="100" t="s">
        <v>1</v>
      </c>
      <c r="D30" s="67">
        <v>2</v>
      </c>
      <c r="E30" s="109">
        <f>E24</f>
        <v>0.5</v>
      </c>
      <c r="F30" s="110">
        <f>F24</f>
        <v>0.1</v>
      </c>
      <c r="G30" s="110">
        <f>G24</f>
        <v>0.4</v>
      </c>
      <c r="H30" s="111">
        <f>SUM(E30:G30)</f>
        <v>1</v>
      </c>
      <c r="I30" s="32"/>
      <c r="K30" s="5"/>
    </row>
    <row r="31" spans="2:9" ht="12.75">
      <c r="B31" s="4" t="s">
        <v>98</v>
      </c>
      <c r="C31" s="4"/>
      <c r="D31" s="4"/>
      <c r="E31" s="112">
        <f>E30*E15</f>
        <v>69.31914893617022</v>
      </c>
      <c r="F31" s="113">
        <f>F30*F15</f>
        <v>22.072510638297878</v>
      </c>
      <c r="G31" s="113">
        <f>G30*G15</f>
        <v>98.29787234042554</v>
      </c>
      <c r="H31" s="114">
        <f>SUM(E31:G31)</f>
        <v>189.68953191489362</v>
      </c>
      <c r="I31" s="32"/>
    </row>
    <row r="32" spans="2:8" ht="12.75">
      <c r="B32" s="4" t="s">
        <v>119</v>
      </c>
      <c r="C32" s="4"/>
      <c r="D32" s="4"/>
      <c r="E32" s="112">
        <f>E30*E14</f>
        <v>450</v>
      </c>
      <c r="F32" s="113">
        <f>F30*F14</f>
        <v>34</v>
      </c>
      <c r="G32" s="113">
        <f>G30*G14</f>
        <v>320</v>
      </c>
      <c r="H32" s="114">
        <f>SUM(E32:G32)</f>
        <v>804</v>
      </c>
    </row>
    <row r="33" spans="2:8" ht="12.75">
      <c r="B33" s="4" t="s">
        <v>162</v>
      </c>
      <c r="C33" s="4"/>
      <c r="D33" s="4"/>
      <c r="E33" s="112">
        <f>E32-$D37</f>
        <v>-175</v>
      </c>
      <c r="F33" s="113">
        <f>F32-$D38</f>
        <v>-16</v>
      </c>
      <c r="G33" s="113">
        <f>G32</f>
        <v>320</v>
      </c>
      <c r="H33" s="114"/>
    </row>
    <row r="34" spans="2:8" ht="12.75">
      <c r="B34" s="4" t="s">
        <v>158</v>
      </c>
      <c r="C34" s="4"/>
      <c r="D34" s="4"/>
      <c r="E34" s="112">
        <f>IF(E33&gt;0,E33,0)</f>
        <v>0</v>
      </c>
      <c r="F34" s="113">
        <f>IF(F33&gt;0,F33,0)</f>
        <v>0</v>
      </c>
      <c r="G34" s="113">
        <f>IF(G33&gt;0,G33,0)</f>
        <v>320</v>
      </c>
      <c r="H34" s="114"/>
    </row>
    <row r="35" spans="2:8" ht="12.75">
      <c r="B35" s="4" t="s">
        <v>155</v>
      </c>
      <c r="C35" s="100" t="s">
        <v>1</v>
      </c>
      <c r="D35" s="67">
        <v>0</v>
      </c>
      <c r="E35" s="112">
        <f>E12*E30</f>
        <v>0</v>
      </c>
      <c r="F35" s="113">
        <f>F12*F30</f>
        <v>0</v>
      </c>
      <c r="G35" s="113">
        <f>G12*G30</f>
        <v>0</v>
      </c>
      <c r="H35" s="114">
        <f aca="true" t="shared" si="0" ref="H35:H42">SUM(E35:G35)</f>
        <v>0</v>
      </c>
    </row>
    <row r="36" spans="2:8" ht="12.75">
      <c r="B36" s="4" t="s">
        <v>156</v>
      </c>
      <c r="C36" s="100"/>
      <c r="D36" s="4"/>
      <c r="E36" s="112">
        <f>E34*E19</f>
        <v>0</v>
      </c>
      <c r="F36" s="113">
        <f>F34*F19</f>
        <v>0</v>
      </c>
      <c r="G36" s="113">
        <f>G34*G19</f>
        <v>98.29787234042554</v>
      </c>
      <c r="H36" s="114">
        <f t="shared" si="0"/>
        <v>98.29787234042554</v>
      </c>
    </row>
    <row r="37" spans="2:8" ht="12.75">
      <c r="B37" s="4" t="s">
        <v>94</v>
      </c>
      <c r="C37" s="100" t="s">
        <v>120</v>
      </c>
      <c r="D37" s="67">
        <f>D20</f>
        <v>625</v>
      </c>
      <c r="E37" s="112">
        <f>E14*E30</f>
        <v>450</v>
      </c>
      <c r="F37" s="113"/>
      <c r="G37" s="113"/>
      <c r="H37" s="114">
        <f t="shared" si="0"/>
        <v>450</v>
      </c>
    </row>
    <row r="38" spans="2:8" ht="12.75">
      <c r="B38" s="4" t="s">
        <v>95</v>
      </c>
      <c r="C38" s="100" t="s">
        <v>120</v>
      </c>
      <c r="D38" s="67">
        <f>D21</f>
        <v>50</v>
      </c>
      <c r="E38" s="112"/>
      <c r="F38" s="113">
        <f>F14*F30</f>
        <v>34</v>
      </c>
      <c r="G38" s="113"/>
      <c r="H38" s="114">
        <f t="shared" si="0"/>
        <v>34</v>
      </c>
    </row>
    <row r="39" spans="2:8" ht="12.75">
      <c r="B39" s="4" t="s">
        <v>89</v>
      </c>
      <c r="C39" s="100" t="s">
        <v>1</v>
      </c>
      <c r="D39" s="67">
        <f>D7</f>
        <v>43.2</v>
      </c>
      <c r="E39" s="115">
        <f aca="true" t="shared" si="1" ref="E39:G42">E7*E$30</f>
        <v>21.375</v>
      </c>
      <c r="F39" s="116">
        <f t="shared" si="1"/>
        <v>4.55</v>
      </c>
      <c r="G39" s="116">
        <f t="shared" si="1"/>
        <v>15</v>
      </c>
      <c r="H39" s="114">
        <f t="shared" si="0"/>
        <v>40.925</v>
      </c>
    </row>
    <row r="40" spans="2:8" ht="12.75">
      <c r="B40" s="4" t="s">
        <v>90</v>
      </c>
      <c r="C40" s="100" t="s">
        <v>1</v>
      </c>
      <c r="D40" s="67">
        <f>D8</f>
        <v>151.2</v>
      </c>
      <c r="E40" s="115">
        <f t="shared" si="1"/>
        <v>12.125</v>
      </c>
      <c r="F40" s="116">
        <f t="shared" si="1"/>
        <v>2.25</v>
      </c>
      <c r="G40" s="116">
        <f t="shared" si="1"/>
        <v>12.600000000000001</v>
      </c>
      <c r="H40" s="114">
        <f t="shared" si="0"/>
        <v>26.975</v>
      </c>
    </row>
    <row r="41" spans="2:8" ht="12.75">
      <c r="B41" s="4" t="s">
        <v>91</v>
      </c>
      <c r="C41" s="100" t="s">
        <v>1</v>
      </c>
      <c r="D41" s="67">
        <f>D9</f>
        <v>172.8</v>
      </c>
      <c r="E41" s="115">
        <f t="shared" si="1"/>
        <v>10.5</v>
      </c>
      <c r="F41" s="116">
        <f t="shared" si="1"/>
        <v>3.2</v>
      </c>
      <c r="G41" s="116">
        <f t="shared" si="1"/>
        <v>16</v>
      </c>
      <c r="H41" s="114">
        <f t="shared" si="0"/>
        <v>29.7</v>
      </c>
    </row>
    <row r="42" spans="2:8" ht="13.5" thickBot="1">
      <c r="B42" s="4" t="s">
        <v>92</v>
      </c>
      <c r="C42" s="100" t="s">
        <v>1</v>
      </c>
      <c r="D42" s="67">
        <f>D10</f>
        <v>151.2</v>
      </c>
      <c r="E42" s="117">
        <f t="shared" si="1"/>
        <v>5.5</v>
      </c>
      <c r="F42" s="118">
        <f t="shared" si="1"/>
        <v>4.800000000000001</v>
      </c>
      <c r="G42" s="118">
        <f t="shared" si="1"/>
        <v>1.2000000000000002</v>
      </c>
      <c r="H42" s="119">
        <f t="shared" si="0"/>
        <v>11.5</v>
      </c>
    </row>
    <row r="43" ht="12.75">
      <c r="B43" s="4"/>
    </row>
    <row r="44" ht="12.75">
      <c r="B44" s="4"/>
    </row>
    <row r="45" spans="2:4" ht="12.75">
      <c r="B45" s="4" t="s">
        <v>316</v>
      </c>
      <c r="D45" s="52"/>
    </row>
    <row r="46" spans="2:4" ht="12.75">
      <c r="B46" s="4" t="s">
        <v>226</v>
      </c>
      <c r="D46" s="68"/>
    </row>
    <row r="47" spans="2:4" ht="12.75">
      <c r="B47" s="4" t="s">
        <v>317</v>
      </c>
      <c r="D47" s="65"/>
    </row>
    <row r="49" spans="1:8" ht="12.75">
      <c r="A49" s="2"/>
      <c r="B49" s="2"/>
      <c r="C49" s="2"/>
      <c r="D49" s="2"/>
      <c r="E49" s="146" t="s">
        <v>81</v>
      </c>
      <c r="F49" s="146" t="s">
        <v>82</v>
      </c>
      <c r="G49" s="146" t="s">
        <v>84</v>
      </c>
      <c r="H49" s="2"/>
    </row>
    <row r="50" spans="1:9" ht="12.75">
      <c r="A50" s="3"/>
      <c r="B50" s="3"/>
      <c r="C50" s="3"/>
      <c r="D50" s="3"/>
      <c r="E50" s="147" t="s">
        <v>75</v>
      </c>
      <c r="F50" s="147" t="s">
        <v>108</v>
      </c>
      <c r="G50" s="147" t="s">
        <v>99</v>
      </c>
      <c r="H50" s="37" t="s">
        <v>123</v>
      </c>
      <c r="I50" s="4"/>
    </row>
    <row r="51" spans="1:9" ht="12.75">
      <c r="A51" s="95" t="s">
        <v>277</v>
      </c>
      <c r="B51" s="82"/>
      <c r="C51" s="82"/>
      <c r="D51" s="82"/>
      <c r="E51" s="4"/>
      <c r="F51" s="4"/>
      <c r="G51" s="4"/>
      <c r="H51" s="93"/>
      <c r="I51" s="4"/>
    </row>
    <row r="52" spans="1:8" ht="13.5" thickBot="1">
      <c r="A52" s="1" t="s">
        <v>315</v>
      </c>
      <c r="E52" s="101"/>
      <c r="F52" s="101"/>
      <c r="G52" s="101"/>
      <c r="H52" s="102"/>
    </row>
    <row r="53" spans="2:8" ht="12.75">
      <c r="B53" s="4" t="s">
        <v>102</v>
      </c>
      <c r="C53" s="4"/>
      <c r="D53" s="4"/>
      <c r="E53" s="120">
        <v>0.5</v>
      </c>
      <c r="F53" s="121">
        <v>0.1</v>
      </c>
      <c r="G53" s="121">
        <v>0.4</v>
      </c>
      <c r="H53" s="122">
        <f>SUM(E53:G53)</f>
        <v>1</v>
      </c>
    </row>
    <row r="54" spans="2:9" ht="12.75">
      <c r="B54" s="4" t="s">
        <v>98</v>
      </c>
      <c r="C54" s="4"/>
      <c r="D54" s="4"/>
      <c r="E54" s="123">
        <v>69.31914893617022</v>
      </c>
      <c r="F54" s="124">
        <v>22.072510638297878</v>
      </c>
      <c r="G54" s="124">
        <v>98.29787234042554</v>
      </c>
      <c r="H54" s="125">
        <f>SUM(E54:G54)</f>
        <v>189.68953191489362</v>
      </c>
      <c r="I54" s="34"/>
    </row>
    <row r="55" spans="2:8" ht="12.75">
      <c r="B55" s="4" t="s">
        <v>119</v>
      </c>
      <c r="C55" s="4"/>
      <c r="D55" s="4"/>
      <c r="E55" s="123">
        <v>450</v>
      </c>
      <c r="F55" s="124">
        <v>34</v>
      </c>
      <c r="G55" s="124">
        <v>320</v>
      </c>
      <c r="H55" s="125">
        <f>SUM(E55:G55)</f>
        <v>804</v>
      </c>
    </row>
    <row r="56" spans="2:8" ht="12.75">
      <c r="B56" s="4" t="s">
        <v>162</v>
      </c>
      <c r="C56" s="4"/>
      <c r="D56" s="4"/>
      <c r="E56" s="123">
        <v>-175</v>
      </c>
      <c r="F56" s="124">
        <v>-16</v>
      </c>
      <c r="G56" s="124">
        <v>320</v>
      </c>
      <c r="H56" s="125"/>
    </row>
    <row r="57" spans="2:8" ht="12.75">
      <c r="B57" s="4" t="s">
        <v>157</v>
      </c>
      <c r="C57" s="4"/>
      <c r="D57" s="4"/>
      <c r="E57" s="123">
        <v>0</v>
      </c>
      <c r="F57" s="124">
        <v>0</v>
      </c>
      <c r="G57" s="124">
        <v>320</v>
      </c>
      <c r="H57" s="125"/>
    </row>
    <row r="58" spans="2:8" ht="12.75">
      <c r="B58" s="4" t="s">
        <v>155</v>
      </c>
      <c r="C58" s="4"/>
      <c r="D58" s="4"/>
      <c r="E58" s="126">
        <v>0</v>
      </c>
      <c r="F58" s="127">
        <v>0</v>
      </c>
      <c r="G58" s="127">
        <v>0</v>
      </c>
      <c r="H58" s="125">
        <f aca="true" t="shared" si="2" ref="H58:H65">SUM(E58:G58)</f>
        <v>0</v>
      </c>
    </row>
    <row r="59" spans="2:10" ht="12.75">
      <c r="B59" s="4" t="s">
        <v>156</v>
      </c>
      <c r="C59" s="4"/>
      <c r="D59" s="4"/>
      <c r="E59" s="126">
        <v>0</v>
      </c>
      <c r="F59" s="127">
        <v>0</v>
      </c>
      <c r="G59" s="127">
        <v>98.29787234042554</v>
      </c>
      <c r="H59" s="125">
        <f t="shared" si="2"/>
        <v>98.29787234042554</v>
      </c>
      <c r="I59" s="34"/>
      <c r="J59" s="47"/>
    </row>
    <row r="60" spans="2:8" ht="12.75">
      <c r="B60" s="4" t="s">
        <v>94</v>
      </c>
      <c r="C60" s="4"/>
      <c r="D60" s="4"/>
      <c r="E60" s="126">
        <v>450</v>
      </c>
      <c r="F60" s="127"/>
      <c r="G60" s="127"/>
      <c r="H60" s="125">
        <f t="shared" si="2"/>
        <v>450</v>
      </c>
    </row>
    <row r="61" spans="2:13" ht="12.75">
      <c r="B61" s="4" t="s">
        <v>95</v>
      </c>
      <c r="C61" s="4"/>
      <c r="D61" s="4"/>
      <c r="E61" s="126"/>
      <c r="F61" s="127">
        <v>34</v>
      </c>
      <c r="G61" s="127"/>
      <c r="H61" s="125">
        <f t="shared" si="2"/>
        <v>34</v>
      </c>
      <c r="K61" s="4"/>
      <c r="M61" s="4"/>
    </row>
    <row r="62" spans="2:8" ht="12.75">
      <c r="B62" s="4" t="s">
        <v>89</v>
      </c>
      <c r="E62" s="128">
        <v>21.375</v>
      </c>
      <c r="F62" s="129">
        <v>4.55</v>
      </c>
      <c r="G62" s="129">
        <v>15</v>
      </c>
      <c r="H62" s="125">
        <f t="shared" si="2"/>
        <v>40.925</v>
      </c>
    </row>
    <row r="63" spans="1:13" ht="12.75">
      <c r="A63" s="1"/>
      <c r="B63" s="4" t="s">
        <v>90</v>
      </c>
      <c r="E63" s="128">
        <v>12.125</v>
      </c>
      <c r="F63" s="129">
        <v>2.25</v>
      </c>
      <c r="G63" s="129">
        <v>12.600000000000001</v>
      </c>
      <c r="H63" s="125">
        <f t="shared" si="2"/>
        <v>26.975</v>
      </c>
      <c r="K63" s="4"/>
      <c r="M63" s="4"/>
    </row>
    <row r="64" spans="2:13" ht="12.75">
      <c r="B64" s="4" t="s">
        <v>91</v>
      </c>
      <c r="E64" s="128">
        <v>10.5</v>
      </c>
      <c r="F64" s="129">
        <v>3.2</v>
      </c>
      <c r="G64" s="129">
        <v>16</v>
      </c>
      <c r="H64" s="125">
        <f t="shared" si="2"/>
        <v>29.7</v>
      </c>
      <c r="M64" s="4"/>
    </row>
    <row r="65" spans="2:9" ht="13.5" thickBot="1">
      <c r="B65" s="4" t="s">
        <v>92</v>
      </c>
      <c r="E65" s="130">
        <v>5.5</v>
      </c>
      <c r="F65" s="131">
        <v>4.800000000000001</v>
      </c>
      <c r="G65" s="131">
        <v>1.2000000000000002</v>
      </c>
      <c r="H65" s="132">
        <f t="shared" si="2"/>
        <v>11.5</v>
      </c>
      <c r="I65" s="34"/>
    </row>
    <row r="66" spans="1:8" ht="12.75">
      <c r="A66" s="1"/>
      <c r="E66" s="101"/>
      <c r="F66" s="101"/>
      <c r="G66" s="101"/>
      <c r="H66" s="106"/>
    </row>
    <row r="67" spans="1:8" ht="13.5" thickBot="1">
      <c r="A67" s="1" t="s">
        <v>276</v>
      </c>
      <c r="E67" s="106"/>
      <c r="F67" s="106"/>
      <c r="G67" s="106"/>
      <c r="H67" s="106"/>
    </row>
    <row r="68" spans="2:8" ht="12.75">
      <c r="B68" s="4" t="s">
        <v>102</v>
      </c>
      <c r="E68" s="133">
        <v>0</v>
      </c>
      <c r="F68" s="134">
        <v>0</v>
      </c>
      <c r="G68" s="134">
        <v>1.1520000000000001</v>
      </c>
      <c r="H68" s="122">
        <f>SUM(E68:G68)</f>
        <v>1.1520000000000001</v>
      </c>
    </row>
    <row r="69" spans="2:8" ht="12.75">
      <c r="B69" s="4" t="s">
        <v>98</v>
      </c>
      <c r="E69" s="126">
        <v>0</v>
      </c>
      <c r="F69" s="127">
        <v>0</v>
      </c>
      <c r="G69" s="124">
        <v>283.09787234042557</v>
      </c>
      <c r="H69" s="125">
        <f>SUM(E69:G69)</f>
        <v>283.09787234042557</v>
      </c>
    </row>
    <row r="70" spans="2:8" ht="12.75">
      <c r="B70" s="4" t="s">
        <v>119</v>
      </c>
      <c r="E70" s="126">
        <v>0</v>
      </c>
      <c r="F70" s="127">
        <v>0</v>
      </c>
      <c r="G70" s="124">
        <v>921.6000000000001</v>
      </c>
      <c r="H70" s="125">
        <f>SUM(E70:G70)</f>
        <v>921.6000000000001</v>
      </c>
    </row>
    <row r="71" spans="2:8" ht="12.75">
      <c r="B71" s="4" t="s">
        <v>162</v>
      </c>
      <c r="E71" s="126">
        <v>-625</v>
      </c>
      <c r="F71" s="127">
        <v>-50</v>
      </c>
      <c r="G71" s="124">
        <v>921.6000000000001</v>
      </c>
      <c r="H71" s="125"/>
    </row>
    <row r="72" spans="2:8" ht="12.75">
      <c r="B72" s="4" t="s">
        <v>157</v>
      </c>
      <c r="E72" s="135">
        <v>0</v>
      </c>
      <c r="F72" s="136">
        <v>0</v>
      </c>
      <c r="G72" s="137">
        <v>921.6000000000001</v>
      </c>
      <c r="H72" s="125"/>
    </row>
    <row r="73" spans="1:13" ht="12.75">
      <c r="A73" s="1"/>
      <c r="B73" s="4" t="s">
        <v>155</v>
      </c>
      <c r="E73" s="135">
        <v>0</v>
      </c>
      <c r="F73" s="136">
        <v>0</v>
      </c>
      <c r="G73" s="137">
        <v>0</v>
      </c>
      <c r="H73" s="125">
        <f aca="true" t="shared" si="3" ref="H73:H80">SUM(E73:G73)</f>
        <v>0</v>
      </c>
      <c r="J73" s="47"/>
      <c r="K73" s="4"/>
      <c r="M73" s="4"/>
    </row>
    <row r="74" spans="2:13" ht="12.75">
      <c r="B74" s="4" t="s">
        <v>156</v>
      </c>
      <c r="E74" s="138">
        <v>0</v>
      </c>
      <c r="F74" s="139">
        <v>0</v>
      </c>
      <c r="G74" s="137">
        <v>283.09787234042557</v>
      </c>
      <c r="H74" s="125">
        <f t="shared" si="3"/>
        <v>283.09787234042557</v>
      </c>
      <c r="M74" s="4"/>
    </row>
    <row r="75" spans="2:10" ht="12.75">
      <c r="B75" s="4" t="s">
        <v>94</v>
      </c>
      <c r="E75" s="123">
        <v>0</v>
      </c>
      <c r="F75" s="124"/>
      <c r="G75" s="124"/>
      <c r="H75" s="125">
        <f t="shared" si="3"/>
        <v>0</v>
      </c>
      <c r="I75" s="34"/>
      <c r="J75" s="47"/>
    </row>
    <row r="76" spans="2:10" ht="12.75">
      <c r="B76" s="4" t="s">
        <v>95</v>
      </c>
      <c r="E76" s="123"/>
      <c r="F76" s="124">
        <v>0</v>
      </c>
      <c r="G76" s="124"/>
      <c r="H76" s="125">
        <f t="shared" si="3"/>
        <v>0</v>
      </c>
      <c r="J76" s="47"/>
    </row>
    <row r="77" spans="2:8" ht="12.75">
      <c r="B77" s="4" t="s">
        <v>89</v>
      </c>
      <c r="E77" s="123">
        <v>0</v>
      </c>
      <c r="F77" s="124">
        <v>0</v>
      </c>
      <c r="G77" s="124">
        <v>43.2</v>
      </c>
      <c r="H77" s="125">
        <f t="shared" si="3"/>
        <v>43.2</v>
      </c>
    </row>
    <row r="78" spans="2:8" ht="12.75">
      <c r="B78" s="4" t="s">
        <v>90</v>
      </c>
      <c r="E78" s="123">
        <v>0</v>
      </c>
      <c r="F78" s="124">
        <v>0</v>
      </c>
      <c r="G78" s="124">
        <v>36.288000000000004</v>
      </c>
      <c r="H78" s="125">
        <f t="shared" si="3"/>
        <v>36.288000000000004</v>
      </c>
    </row>
    <row r="79" spans="2:8" ht="12.75">
      <c r="B79" s="4" t="s">
        <v>91</v>
      </c>
      <c r="E79" s="126">
        <v>0</v>
      </c>
      <c r="F79" s="127">
        <v>0</v>
      </c>
      <c r="G79" s="127">
        <v>46.080000000000005</v>
      </c>
      <c r="H79" s="125">
        <f t="shared" si="3"/>
        <v>46.080000000000005</v>
      </c>
    </row>
    <row r="80" spans="2:8" ht="13.5" thickBot="1">
      <c r="B80" s="4" t="s">
        <v>92</v>
      </c>
      <c r="E80" s="140">
        <v>0</v>
      </c>
      <c r="F80" s="141">
        <v>0</v>
      </c>
      <c r="G80" s="141">
        <v>3.4560000000000004</v>
      </c>
      <c r="H80" s="132">
        <f t="shared" si="3"/>
        <v>3.4560000000000004</v>
      </c>
    </row>
    <row r="81" spans="5:8" ht="12.75">
      <c r="E81" s="101"/>
      <c r="F81" s="101"/>
      <c r="G81" s="101"/>
      <c r="H81" s="101"/>
    </row>
    <row r="82" spans="1:8" ht="13.5" thickBot="1">
      <c r="A82" s="1" t="s">
        <v>318</v>
      </c>
      <c r="E82" s="101"/>
      <c r="F82" s="101"/>
      <c r="G82" s="101"/>
      <c r="H82" s="101"/>
    </row>
    <row r="83" spans="2:8" ht="12.75">
      <c r="B83" s="4" t="s">
        <v>102</v>
      </c>
      <c r="E83" s="133">
        <v>0.6944444444444444</v>
      </c>
      <c r="F83" s="134">
        <v>0.14705882352941177</v>
      </c>
      <c r="G83" s="134">
        <v>0.1819019607843138</v>
      </c>
      <c r="H83" s="142">
        <v>1.02340522875817</v>
      </c>
    </row>
    <row r="84" spans="2:8" ht="12.75">
      <c r="B84" s="4" t="s">
        <v>98</v>
      </c>
      <c r="E84" s="143">
        <v>96.27659574468086</v>
      </c>
      <c r="F84" s="137">
        <v>32.459574468085115</v>
      </c>
      <c r="G84" s="137">
        <v>44.701439299123926</v>
      </c>
      <c r="H84" s="144">
        <v>173.43760951188992</v>
      </c>
    </row>
    <row r="85" spans="2:8" ht="12.75">
      <c r="B85" s="4" t="s">
        <v>119</v>
      </c>
      <c r="E85" s="143">
        <v>625</v>
      </c>
      <c r="F85" s="137">
        <v>50</v>
      </c>
      <c r="G85" s="137">
        <v>145.52156862745105</v>
      </c>
      <c r="H85" s="144">
        <v>820.5215686274511</v>
      </c>
    </row>
    <row r="86" spans="2:8" ht="12.75">
      <c r="B86" s="4" t="s">
        <v>162</v>
      </c>
      <c r="E86" s="143">
        <v>0</v>
      </c>
      <c r="F86" s="137">
        <v>0</v>
      </c>
      <c r="G86" s="137">
        <v>145.52156862745105</v>
      </c>
      <c r="H86" s="144"/>
    </row>
    <row r="87" spans="2:8" ht="12.75">
      <c r="B87" s="4" t="s">
        <v>157</v>
      </c>
      <c r="E87" s="143">
        <v>0</v>
      </c>
      <c r="F87" s="137">
        <v>0</v>
      </c>
      <c r="G87" s="137">
        <v>145.52156862745105</v>
      </c>
      <c r="H87" s="144"/>
    </row>
    <row r="88" spans="1:8" ht="12.75">
      <c r="A88" s="1"/>
      <c r="B88" s="4" t="s">
        <v>155</v>
      </c>
      <c r="E88" s="143">
        <v>0</v>
      </c>
      <c r="F88" s="137">
        <v>0</v>
      </c>
      <c r="G88" s="137">
        <v>0</v>
      </c>
      <c r="H88" s="144">
        <v>0</v>
      </c>
    </row>
    <row r="89" spans="2:8" ht="12.75">
      <c r="B89" s="4" t="s">
        <v>156</v>
      </c>
      <c r="E89" s="143">
        <v>0</v>
      </c>
      <c r="F89" s="137">
        <v>0</v>
      </c>
      <c r="G89" s="137">
        <v>44.701439299123926</v>
      </c>
      <c r="H89" s="144">
        <v>44.701439299123926</v>
      </c>
    </row>
    <row r="90" spans="2:8" ht="12.75">
      <c r="B90" s="4" t="s">
        <v>94</v>
      </c>
      <c r="E90" s="143">
        <v>625</v>
      </c>
      <c r="F90" s="137"/>
      <c r="G90" s="137"/>
      <c r="H90" s="144">
        <v>625</v>
      </c>
    </row>
    <row r="91" spans="2:8" ht="12.75">
      <c r="B91" s="4" t="s">
        <v>95</v>
      </c>
      <c r="E91" s="143"/>
      <c r="F91" s="137">
        <v>50</v>
      </c>
      <c r="G91" s="137"/>
      <c r="H91" s="144">
        <v>50</v>
      </c>
    </row>
    <row r="92" spans="2:8" ht="12.75">
      <c r="B92" s="4" t="s">
        <v>89</v>
      </c>
      <c r="E92" s="128">
        <v>29.6875</v>
      </c>
      <c r="F92" s="129">
        <v>6.6911764705882355</v>
      </c>
      <c r="G92" s="129">
        <v>6.821323529411768</v>
      </c>
      <c r="H92" s="144">
        <v>43.2</v>
      </c>
    </row>
    <row r="93" spans="2:8" ht="12.75">
      <c r="B93" s="4" t="s">
        <v>90</v>
      </c>
      <c r="E93" s="128">
        <v>16.84027777777778</v>
      </c>
      <c r="F93" s="129">
        <v>3.308823529411765</v>
      </c>
      <c r="G93" s="129">
        <v>5.729911764705885</v>
      </c>
      <c r="H93" s="144">
        <v>25.87901307189543</v>
      </c>
    </row>
    <row r="94" spans="2:8" ht="12.75">
      <c r="B94" s="4" t="s">
        <v>91</v>
      </c>
      <c r="E94" s="128">
        <v>14.583333333333332</v>
      </c>
      <c r="F94" s="129">
        <v>4.705882352941177</v>
      </c>
      <c r="G94" s="129">
        <v>7.276078431372552</v>
      </c>
      <c r="H94" s="144">
        <v>26.565294117647063</v>
      </c>
    </row>
    <row r="95" spans="2:8" ht="13.5" thickBot="1">
      <c r="B95" s="4" t="s">
        <v>92</v>
      </c>
      <c r="E95" s="130">
        <v>7.638888888888888</v>
      </c>
      <c r="F95" s="131">
        <v>7.0588235294117645</v>
      </c>
      <c r="G95" s="131">
        <v>0.5457058823529415</v>
      </c>
      <c r="H95" s="145">
        <v>15.243418300653595</v>
      </c>
    </row>
  </sheetData>
  <sheetProtection/>
  <mergeCells count="2">
    <mergeCell ref="E28:H28"/>
    <mergeCell ref="I19:O19"/>
  </mergeCells>
  <printOptions/>
  <pageMargins left="0.7" right="0.7" top="0.75" bottom="0.75" header="0.3" footer="0.3"/>
  <pageSetup fitToHeight="2" fitToWidth="1" horizontalDpi="525" verticalDpi="525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2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28125" style="0" customWidth="1"/>
    <col min="2" max="2" width="20.57421875" style="0" bestFit="1" customWidth="1"/>
    <col min="5" max="5" width="10.57421875" style="0" bestFit="1" customWidth="1"/>
  </cols>
  <sheetData>
    <row r="1" s="99" customFormat="1" ht="22.5" customHeight="1">
      <c r="A1" s="99" t="s">
        <v>295</v>
      </c>
    </row>
    <row r="3" spans="1:5" ht="12.75">
      <c r="A3" s="6" t="s">
        <v>293</v>
      </c>
      <c r="B3" s="2"/>
      <c r="C3" s="96" t="s">
        <v>278</v>
      </c>
      <c r="D3" s="96" t="s">
        <v>279</v>
      </c>
      <c r="E3" s="96" t="s">
        <v>319</v>
      </c>
    </row>
    <row r="4" spans="1:5" ht="12.75">
      <c r="A4" s="94" t="s">
        <v>302</v>
      </c>
      <c r="B4" s="82"/>
      <c r="C4" s="35" t="s">
        <v>173</v>
      </c>
      <c r="D4" s="35" t="s">
        <v>241</v>
      </c>
      <c r="E4" s="35" t="s">
        <v>294</v>
      </c>
    </row>
    <row r="5" spans="1:5" ht="12.75">
      <c r="A5" s="81" t="s">
        <v>303</v>
      </c>
      <c r="B5" s="3"/>
      <c r="C5" s="88" t="s">
        <v>304</v>
      </c>
      <c r="D5" s="88" t="s">
        <v>304</v>
      </c>
      <c r="E5" s="88" t="s">
        <v>304</v>
      </c>
    </row>
    <row r="6" spans="1:5" s="1" customFormat="1" ht="12.75">
      <c r="A6" s="1" t="s">
        <v>325</v>
      </c>
      <c r="C6" s="161" t="s">
        <v>75</v>
      </c>
      <c r="D6" s="161" t="s">
        <v>75</v>
      </c>
      <c r="E6" s="161" t="s">
        <v>75</v>
      </c>
    </row>
    <row r="7" spans="2:5" ht="12.75">
      <c r="B7" s="4" t="s">
        <v>320</v>
      </c>
      <c r="C7" s="31">
        <f>'LP - baseline'!E53</f>
        <v>0.5</v>
      </c>
      <c r="D7" s="31">
        <f>'LP - baseline'!E68</f>
        <v>0</v>
      </c>
      <c r="E7" s="31">
        <f>'LP - baseline'!E83</f>
        <v>0.6944444444444444</v>
      </c>
    </row>
    <row r="8" spans="3:5" s="1" customFormat="1" ht="12.75">
      <c r="C8" s="162" t="str">
        <f>'LP - conventional tillage'!O50</f>
        <v>GR1</v>
      </c>
      <c r="D8" s="162" t="s">
        <v>108</v>
      </c>
      <c r="E8" s="162" t="s">
        <v>108</v>
      </c>
    </row>
    <row r="9" spans="2:5" ht="12.75">
      <c r="B9" s="4" t="s">
        <v>321</v>
      </c>
      <c r="C9" s="31">
        <f>'LP - baseline'!F53</f>
        <v>0.1</v>
      </c>
      <c r="D9" s="31">
        <f>'LP - baseline'!F68</f>
        <v>0</v>
      </c>
      <c r="E9" s="31">
        <f>'LP - baseline'!F83</f>
        <v>0.14705882352941177</v>
      </c>
    </row>
    <row r="10" spans="3:5" s="1" customFormat="1" ht="12.75">
      <c r="C10" s="162" t="s">
        <v>99</v>
      </c>
      <c r="D10" s="162" t="s">
        <v>99</v>
      </c>
      <c r="E10" s="162" t="s">
        <v>99</v>
      </c>
    </row>
    <row r="11" spans="2:5" ht="12.75">
      <c r="B11" s="4" t="s">
        <v>322</v>
      </c>
      <c r="C11" s="31">
        <f>'LP - baseline'!G53</f>
        <v>0.4</v>
      </c>
      <c r="D11" s="31">
        <f>'LP - baseline'!G68</f>
        <v>1.1520000000000001</v>
      </c>
      <c r="E11" s="31">
        <f>'LP - baseline'!G83</f>
        <v>0.1819019607843138</v>
      </c>
    </row>
    <row r="12" spans="2:5" ht="12.75">
      <c r="B12" s="163" t="s">
        <v>323</v>
      </c>
      <c r="C12" s="164">
        <f>SUM(C7:C11)</f>
        <v>1</v>
      </c>
      <c r="D12" s="164">
        <f>SUM(D7:D11)</f>
        <v>1.1520000000000001</v>
      </c>
      <c r="E12" s="164">
        <f>SUM(E7:E11)</f>
        <v>1.02340522875817</v>
      </c>
    </row>
    <row r="14" spans="1:5" ht="12.75">
      <c r="A14" s="165" t="s">
        <v>298</v>
      </c>
      <c r="B14" s="165"/>
      <c r="C14" s="166">
        <f>'LP - baseline'!H54</f>
        <v>189.68953191489362</v>
      </c>
      <c r="D14" s="166">
        <f>'LP - baseline'!H69</f>
        <v>283.09787234042557</v>
      </c>
      <c r="E14" s="166">
        <f>'LP - baseline'!H84</f>
        <v>173.43760951188992</v>
      </c>
    </row>
    <row r="15" spans="1:5" ht="12.75">
      <c r="A15" s="4" t="s">
        <v>301</v>
      </c>
      <c r="C15" s="5">
        <f>'LP - baseline'!H58</f>
        <v>0</v>
      </c>
      <c r="D15" s="5">
        <f>'LP - baseline'!H73</f>
        <v>0</v>
      </c>
      <c r="E15" s="5">
        <f>'LP - baseline'!H88</f>
        <v>0</v>
      </c>
    </row>
    <row r="16" ht="12.75">
      <c r="A16" s="4" t="s">
        <v>299</v>
      </c>
    </row>
    <row r="17" spans="2:5" ht="12.75">
      <c r="B17" s="4" t="s">
        <v>242</v>
      </c>
      <c r="C17" s="5">
        <f>'LP - baseline'!H62</f>
        <v>40.925</v>
      </c>
      <c r="D17" s="5">
        <f>'LP - baseline'!H77</f>
        <v>43.2</v>
      </c>
      <c r="E17" s="5">
        <f>'LP - baseline'!H92</f>
        <v>43.2</v>
      </c>
    </row>
    <row r="18" spans="2:5" ht="12.75">
      <c r="B18" s="4" t="s">
        <v>31</v>
      </c>
      <c r="C18" s="5">
        <f>SUM('LP - baseline'!H62:H65)</f>
        <v>109.10000000000001</v>
      </c>
      <c r="D18" s="5">
        <f>SUM('LP - baseline'!H77:H80)</f>
        <v>129.024</v>
      </c>
      <c r="E18" s="5">
        <f>SUM('LP - baseline'!H92:H95)</f>
        <v>110.88772549019609</v>
      </c>
    </row>
    <row r="19" ht="12.75">
      <c r="A19" s="4" t="s">
        <v>300</v>
      </c>
    </row>
    <row r="20" spans="2:5" ht="12.75">
      <c r="B20" s="4" t="s">
        <v>242</v>
      </c>
      <c r="C20" s="31">
        <f>C14/C17</f>
        <v>4.635052704090254</v>
      </c>
      <c r="D20" s="31">
        <f>D14/D17</f>
        <v>6.553191489361702</v>
      </c>
      <c r="E20" s="31">
        <f>E14/E17</f>
        <v>4.014759479441896</v>
      </c>
    </row>
    <row r="21" spans="1:5" ht="12.75">
      <c r="A21" s="3"/>
      <c r="B21" s="81" t="s">
        <v>31</v>
      </c>
      <c r="C21" s="84">
        <f>C14/C18</f>
        <v>1.7386758195682275</v>
      </c>
      <c r="D21" s="84">
        <f>D14/D18</f>
        <v>2.194148936170213</v>
      </c>
      <c r="E21" s="84">
        <f>E14/E18</f>
        <v>1.5640830285334335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Agricultural Economics</dc:creator>
  <cp:keywords/>
  <dc:description/>
  <cp:lastModifiedBy>Payne, Kenna</cp:lastModifiedBy>
  <cp:lastPrinted>2011-01-19T22:40:49Z</cp:lastPrinted>
  <dcterms:created xsi:type="dcterms:W3CDTF">2008-01-30T19:12:01Z</dcterms:created>
  <dcterms:modified xsi:type="dcterms:W3CDTF">2018-05-23T20:00:22Z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