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NOTES" sheetId="1" r:id="rId1"/>
    <sheet name="data1 - Freight &amp; Duty" sheetId="2" r:id="rId2"/>
    <sheet name="ex1 - nbi trends" sheetId="3" r:id="rId3"/>
    <sheet name="ex2 - nairobi ipp" sheetId="4" r:id="rId4"/>
    <sheet name="ex3 - s.malawi ipp" sheetId="5" r:id="rId5"/>
  </sheets>
  <externalReferences>
    <externalReference r:id="rId8"/>
  </externalReferences>
  <definedNames>
    <definedName name="\0">#REF!</definedName>
    <definedName name="\s">#REF!</definedName>
    <definedName name="ADDCOL">#REF!</definedName>
    <definedName name="ADDCOL1">#REF!</definedName>
    <definedName name="ADDCOL2">#REF!</definedName>
    <definedName name="ALL">#REF!</definedName>
    <definedName name="BLADD">#REF!</definedName>
    <definedName name="CMONTH">#REF!</definedName>
    <definedName name="EDITMENU">#REF!</definedName>
    <definedName name="HECT">#REF!</definedName>
    <definedName name="HECT1">#REF!</definedName>
    <definedName name="KADD">#REF!</definedName>
    <definedName name="KRADD">#REF!</definedName>
    <definedName name="LADD">#REF!</definedName>
    <definedName name="LWADD">#REF!</definedName>
    <definedName name="MAINMENU">#REF!</definedName>
    <definedName name="MTITLE">#REF!</definedName>
    <definedName name="MZADD">#REF!</definedName>
    <definedName name="NADD">#REF!</definedName>
    <definedName name="NEWYEAR">#REF!</definedName>
    <definedName name="Print_Area_MI">#REF!</definedName>
    <definedName name="PROD">#REF!</definedName>
    <definedName name="PROD1">#REF!</definedName>
    <definedName name="SLADD">#REF!</definedName>
    <definedName name="T123_">#REF!</definedName>
    <definedName name="TITLES">#REF!</definedName>
    <definedName name="YIELD">#REF!</definedName>
    <definedName name="YIELD1">#REF!</definedName>
  </definedNames>
  <calcPr fullCalcOnLoad="1"/>
</workbook>
</file>

<file path=xl/comments4.xml><?xml version="1.0" encoding="utf-8"?>
<comments xmlns="http://schemas.openxmlformats.org/spreadsheetml/2006/main">
  <authors>
    <author>AAMP</author>
  </authors>
  <commentList>
    <comment ref="G2" authorId="0">
      <text>
        <r>
          <rPr>
            <sz val="9"/>
            <rFont val="Tahoma"/>
            <family val="2"/>
          </rPr>
          <t>Use duty from [data1 - Freight &amp; Duty]</t>
        </r>
      </text>
    </comment>
    <comment ref="M2" authorId="0">
      <text>
        <r>
          <rPr>
            <sz val="9"/>
            <rFont val="Tahoma"/>
            <family val="2"/>
          </rPr>
          <t>Use duty from [duty1 - Freight &amp; Duty]</t>
        </r>
      </text>
    </comment>
    <comment ref="H2" authorId="0">
      <text>
        <r>
          <rPr>
            <sz val="9"/>
            <rFont val="Tahoma"/>
            <family val="2"/>
          </rPr>
          <t>Use freight charges from [data1 - Freight &amp; Duty]</t>
        </r>
      </text>
    </comment>
    <comment ref="N2" authorId="0">
      <text>
        <r>
          <rPr>
            <sz val="9"/>
            <rFont val="Tahoma"/>
            <family val="2"/>
          </rPr>
          <t>Use freight charges from [data1 - Freight &amp; Duty]</t>
        </r>
      </text>
    </comment>
  </commentList>
</comments>
</file>

<file path=xl/sharedStrings.xml><?xml version="1.0" encoding="utf-8"?>
<sst xmlns="http://schemas.openxmlformats.org/spreadsheetml/2006/main" count="214" uniqueCount="199">
  <si>
    <t>Joburg</t>
  </si>
  <si>
    <t>JAN 00</t>
  </si>
  <si>
    <t>2000</t>
  </si>
  <si>
    <t>FEB 00</t>
  </si>
  <si>
    <t>MAR 00</t>
  </si>
  <si>
    <t>APR 00</t>
  </si>
  <si>
    <t>MAY 00</t>
  </si>
  <si>
    <t>JUN 00</t>
  </si>
  <si>
    <t>JUL 00</t>
  </si>
  <si>
    <t>AUG 00</t>
  </si>
  <si>
    <t>SEP 00</t>
  </si>
  <si>
    <t>OCT 00</t>
  </si>
  <si>
    <t>NOV 00</t>
  </si>
  <si>
    <t>DEC 00</t>
  </si>
  <si>
    <t>JAN 01</t>
  </si>
  <si>
    <t>2001</t>
  </si>
  <si>
    <t>FEB 01</t>
  </si>
  <si>
    <t>MAR 01</t>
  </si>
  <si>
    <t>APR 01</t>
  </si>
  <si>
    <t>MAY 01</t>
  </si>
  <si>
    <t>JUN 01</t>
  </si>
  <si>
    <t>JUL 01</t>
  </si>
  <si>
    <t>AUG 01</t>
  </si>
  <si>
    <t>SEP 01</t>
  </si>
  <si>
    <t>OCT 01</t>
  </si>
  <si>
    <t>NOV 01</t>
  </si>
  <si>
    <t>DEC 01</t>
  </si>
  <si>
    <t>JAN 02</t>
  </si>
  <si>
    <t>2002</t>
  </si>
  <si>
    <t>FEB 02</t>
  </si>
  <si>
    <t>MAR 02</t>
  </si>
  <si>
    <t>APR 02</t>
  </si>
  <si>
    <t>MAY 02</t>
  </si>
  <si>
    <t>JUN 02</t>
  </si>
  <si>
    <t>JUL 02</t>
  </si>
  <si>
    <t>AUG 02</t>
  </si>
  <si>
    <t>SEP 02</t>
  </si>
  <si>
    <t>OCT 02</t>
  </si>
  <si>
    <t>NOV 02</t>
  </si>
  <si>
    <t>DEC 02</t>
  </si>
  <si>
    <t>JAN 03</t>
  </si>
  <si>
    <t>2003</t>
  </si>
  <si>
    <t>FEB 03</t>
  </si>
  <si>
    <t>MAR 03</t>
  </si>
  <si>
    <t>APR 03</t>
  </si>
  <si>
    <t>MAY 03</t>
  </si>
  <si>
    <t>JUN 03</t>
  </si>
  <si>
    <t>JULY 03</t>
  </si>
  <si>
    <t>AUG 03</t>
  </si>
  <si>
    <t>SEP 03</t>
  </si>
  <si>
    <t>OCT 03</t>
  </si>
  <si>
    <t>NOV 03</t>
  </si>
  <si>
    <t>DEC 03</t>
  </si>
  <si>
    <t xml:space="preserve"> JAN 04</t>
  </si>
  <si>
    <t>2004</t>
  </si>
  <si>
    <t xml:space="preserve"> FEB 04</t>
  </si>
  <si>
    <t xml:space="preserve"> MAR 04</t>
  </si>
  <si>
    <t xml:space="preserve"> APR 04</t>
  </si>
  <si>
    <t xml:space="preserve"> MAY 04</t>
  </si>
  <si>
    <t xml:space="preserve"> JUN 04</t>
  </si>
  <si>
    <t xml:space="preserve"> JUL 04</t>
  </si>
  <si>
    <t xml:space="preserve"> AUG 04</t>
  </si>
  <si>
    <t xml:space="preserve"> SEP 04</t>
  </si>
  <si>
    <t xml:space="preserve"> OCT 04</t>
  </si>
  <si>
    <t xml:space="preserve"> NOV 04</t>
  </si>
  <si>
    <t xml:space="preserve"> DEC 04</t>
  </si>
  <si>
    <t xml:space="preserve"> JAN 05</t>
  </si>
  <si>
    <t>2005</t>
  </si>
  <si>
    <t xml:space="preserve"> FEB 05</t>
  </si>
  <si>
    <t xml:space="preserve"> MAR 05</t>
  </si>
  <si>
    <t xml:space="preserve"> APR 05</t>
  </si>
  <si>
    <t xml:space="preserve"> MAY 05</t>
  </si>
  <si>
    <t xml:space="preserve"> JUN 05</t>
  </si>
  <si>
    <t xml:space="preserve"> JUL 05</t>
  </si>
  <si>
    <t xml:space="preserve"> AUG 05</t>
  </si>
  <si>
    <t xml:space="preserve"> SEP 05</t>
  </si>
  <si>
    <t xml:space="preserve"> OCT 05</t>
  </si>
  <si>
    <t xml:space="preserve"> NOV 05</t>
  </si>
  <si>
    <t xml:space="preserve"> DEC 05</t>
  </si>
  <si>
    <t xml:space="preserve"> JAN 06</t>
  </si>
  <si>
    <t>2006</t>
  </si>
  <si>
    <t xml:space="preserve"> FEB 06</t>
  </si>
  <si>
    <t xml:space="preserve"> MAR 06</t>
  </si>
  <si>
    <t xml:space="preserve"> APR 06</t>
  </si>
  <si>
    <t>MAY 06</t>
  </si>
  <si>
    <t>JUNE 06</t>
  </si>
  <si>
    <t>JULY 06</t>
  </si>
  <si>
    <t>AUG 06</t>
  </si>
  <si>
    <t>SEP 06</t>
  </si>
  <si>
    <t>OCT 06</t>
  </si>
  <si>
    <t>NOV 06</t>
  </si>
  <si>
    <t>DEC 06</t>
  </si>
  <si>
    <t>average</t>
  </si>
  <si>
    <t>White maize grain, wholesale (US$/ton)</t>
  </si>
  <si>
    <t>Nairobi import parity, via Durban</t>
  </si>
  <si>
    <t>Nairobi import parity, via Uganda</t>
  </si>
  <si>
    <t>Nairobi</t>
  </si>
  <si>
    <t>Uganda</t>
  </si>
  <si>
    <t>Durban</t>
  </si>
  <si>
    <t>US Gulf</t>
  </si>
  <si>
    <t>average 2000--2006</t>
  </si>
  <si>
    <t>EPP to UG &amp; RSA</t>
  </si>
  <si>
    <t>EPP Durban</t>
  </si>
  <si>
    <t>IPP Durban</t>
  </si>
  <si>
    <t>EPP Uganda</t>
  </si>
  <si>
    <t>IPP Uganda</t>
  </si>
  <si>
    <t>IPP durban</t>
  </si>
  <si>
    <t>IPP Uganda w/duty</t>
  </si>
  <si>
    <t>IPP Uganda w/o Duty</t>
  </si>
  <si>
    <t>Nairobi domestic</t>
  </si>
  <si>
    <t>Create a graph of IPP &amp; EPP that matches the one highlighted in dark green.</t>
  </si>
  <si>
    <t>Help for [ex2 - nairobi ipp]</t>
  </si>
  <si>
    <t>In this exercise, input the required information to create a graph of IPP &amp; EPP for Nairobi.</t>
  </si>
  <si>
    <t>Information Required for the Graph</t>
  </si>
  <si>
    <t>When finished, you will have created a graph in the light green highlighted area.</t>
  </si>
  <si>
    <t>Compare with the finished graph in the dark green highighted area.</t>
  </si>
  <si>
    <t>Note: Data in the gray squares can not be altered.</t>
  </si>
  <si>
    <t>Tip: All squares highlighted in yellow must be filled to create the graph.</t>
  </si>
  <si>
    <t>Freight / Delivery Costs</t>
  </si>
  <si>
    <t>$/ton</t>
  </si>
  <si>
    <t>Freight</t>
  </si>
  <si>
    <t>Other</t>
  </si>
  <si>
    <t>Maize Import Duty</t>
  </si>
  <si>
    <t>% of FOB</t>
  </si>
  <si>
    <t>Duty</t>
  </si>
  <si>
    <t xml:space="preserve">Use the provided data (highlighted in gray) and data from [data1 - Freight &amp; Duty] </t>
  </si>
  <si>
    <t>Calculate the duty, IPP &amp; EPP in the appropriate columns.</t>
  </si>
  <si>
    <t>Freight and Duty Charges</t>
  </si>
  <si>
    <t>Lilongwe Malawi</t>
  </si>
  <si>
    <t>Northern Mozambique</t>
  </si>
  <si>
    <t>Southern Tanzania</t>
  </si>
  <si>
    <t>IPP N. Mozambique</t>
  </si>
  <si>
    <t>to: Southern Malawi</t>
  </si>
  <si>
    <t>Calculating Import Parity and Export Parity for S. Malawi</t>
  </si>
  <si>
    <t>In this exercise, compute IPP &amp; EPP for S. Malawi from N. Mozambique</t>
  </si>
  <si>
    <t>Graph prices: Domestic price, S. Malawi, IPP N. Mozambique, EPP N. Mozambique</t>
  </si>
  <si>
    <t>When finished, IPP and EPP will appear on the graph outlined in light green.</t>
  </si>
  <si>
    <t>Q: Why does the domestic price in S. Malawi exceed IPP in 2002?</t>
  </si>
  <si>
    <t>EPP N. Mozambique</t>
  </si>
  <si>
    <t>Trends in Maize Import and Export Parity</t>
  </si>
  <si>
    <t>Maize FoB Ex-Durban (2004 &amp; 2008)</t>
  </si>
  <si>
    <r>
      <t xml:space="preserve">Freight Charges Per ton </t>
    </r>
    <r>
      <rPr>
        <b/>
        <i/>
        <sz val="10"/>
        <color indexed="8"/>
        <rFont val="Arial"/>
        <family val="2"/>
      </rPr>
      <t>(Ocean Freight)</t>
    </r>
  </si>
  <si>
    <t>Insurance (1% FoB)</t>
  </si>
  <si>
    <t>Other Charges related to Freight</t>
  </si>
  <si>
    <t>Freight &amp; Insurance + related Charges</t>
  </si>
  <si>
    <t>KPA Handling Charges &amp; Duties (taxes included)</t>
  </si>
  <si>
    <t>Cif Mombasa $/ton</t>
  </si>
  <si>
    <t>Ex-Rate (Ksh/$)</t>
  </si>
  <si>
    <t>Landed  Mombasa - Warehouse/90 kg bag</t>
  </si>
  <si>
    <t>Road Haulge to Nairobi &amp; Handling (Ksh/bag)</t>
  </si>
  <si>
    <t>Road Haulge to Nairobi &amp; Handling ($/ton)</t>
  </si>
  <si>
    <t xml:space="preserve">Maize FoB Ex-Durban </t>
  </si>
  <si>
    <t>Import parity, Durban to Nairobi ($/ton)</t>
  </si>
  <si>
    <t>Export costs</t>
  </si>
  <si>
    <t>Road haulage from Nairobi to Mombassa</t>
  </si>
  <si>
    <t>Freight, insurance and related charges</t>
  </si>
  <si>
    <t>Export parity price (USD/tonne)</t>
  </si>
  <si>
    <t>Nairobi price</t>
  </si>
  <si>
    <t>Ksh/ton</t>
  </si>
  <si>
    <t>exchange rate</t>
  </si>
  <si>
    <t>$ per ton</t>
  </si>
  <si>
    <t>Help for [ex3 - s.malawi ipp]</t>
  </si>
  <si>
    <t>Help for [ex1 - ipp epp trends]</t>
  </si>
  <si>
    <t>In this exercise, compute cif, nairobi domestic price, ipp &amp; epp</t>
  </si>
  <si>
    <t>Use the data provided in the sheet to fill in the yellow highlighted cells</t>
  </si>
  <si>
    <t>Tip: All squares highlighted in yellow must be filled</t>
  </si>
  <si>
    <t>Note: Data in the gray squares can not be altered</t>
  </si>
  <si>
    <t>When the yellow highlighted squares have been correctly calculated, the green</t>
  </si>
  <si>
    <t>squares below them will read "TRUE" instead of "FALSE"</t>
  </si>
  <si>
    <t xml:space="preserve">Note that the Nairobi price stays between import and export parity.  Durban serves as a lender of last resort.  However, imports from Uganda come in more cheaply because of Uganda’s proximity to Kenya.  So the Uganda imports play an important role in helping to moderate maize prices in Nairobi.  </t>
  </si>
  <si>
    <t xml:space="preserve"> Southern Malawi</t>
  </si>
  <si>
    <t>Wholesale maize prices US $ / ton</t>
  </si>
  <si>
    <t>Use the provided price data (highlighted in gray)</t>
  </si>
  <si>
    <t>Use transport cost data from [data1 - Freight &amp; Duty]</t>
  </si>
  <si>
    <t>The exercises in this workbook correspond to the Powerpoint presentation entitled:</t>
  </si>
  <si>
    <t>Tabs: Quick Reference</t>
  </si>
  <si>
    <t>[data1 - Freight &amp; Duty]</t>
  </si>
  <si>
    <t>Contains freight charges and duty needed in exercises</t>
  </si>
  <si>
    <t>Source:</t>
  </si>
  <si>
    <t>Yellow = User alterable cells.</t>
  </si>
  <si>
    <t>Yellow cells are meant to be altered by the user, either by changing values or computing values</t>
  </si>
  <si>
    <t>Changing the values in the yellow cells changes the values in the light green results cells</t>
  </si>
  <si>
    <t>Light Green = Results cells</t>
  </si>
  <si>
    <t>Do not alter the light green cells</t>
  </si>
  <si>
    <t xml:space="preserve">These cells change depending upon the values in the yellow cells, </t>
  </si>
  <si>
    <t>Data here represents the results or output of the calculations.</t>
  </si>
  <si>
    <t>Graphs set on a light green background will change as well.</t>
  </si>
  <si>
    <t>Light Gray = Data</t>
  </si>
  <si>
    <t>Some cells within an example worksheet are light gray and protected.</t>
  </si>
  <si>
    <t>These contain data that can not be altered by the user, but are needed for calculations in the yellow cells.</t>
  </si>
  <si>
    <t>Worksheet Color Scheme</t>
  </si>
  <si>
    <t>General help</t>
  </si>
  <si>
    <t>IPP = price in foreign country + transport + duties &amp; fees + handling costs</t>
  </si>
  <si>
    <t>EPP = Price in foreign country - transport - duties &amp; fees - handling costs</t>
  </si>
  <si>
    <t xml:space="preserve">In the midst of the most serious drought in a decade, the government of Malawi made a number of policy decisions that exacerbated the maize price spike seen above (2001 -2002).  First, they attempted to stabilize the market by purchasing maize locally.  Then they controlled imports, even as prices skyrocketed.  Rather than opening borders to private traders, the government announced that it would import 220,000 tons.  However, only 40,000 tons arrived.   The result: the maize price in Southern Malawi rose well above IPP from Northern Mozambique.  In 2006, another maize shortage in the region was predicted.  This time, government did not prohibit imports, and made plans to import a minimal amount of maize to replenish strategic reserves.  However, prices still exceeded IPP due to late private sector imports caused by uncertainty as to what the government would actually do in response to the maize shortage.  
</t>
  </si>
  <si>
    <t>Uganda to Nairobi</t>
  </si>
  <si>
    <t>Durban to Nairobi</t>
  </si>
  <si>
    <t>Northern Mozambique to Southern Malawi</t>
  </si>
  <si>
    <t>"AAMP Module 4.2 - Import and Export Parity Pricing" of the AAMP Training Materials.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</si>
</sst>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
  </numFmts>
  <fonts count="57">
    <font>
      <sz val="10"/>
      <color theme="1"/>
      <name val="Arial"/>
      <family val="2"/>
    </font>
    <font>
      <sz val="10"/>
      <color indexed="8"/>
      <name val="Arial"/>
      <family val="2"/>
    </font>
    <font>
      <sz val="12"/>
      <name val="Times New Roman"/>
      <family val="1"/>
    </font>
    <font>
      <sz val="10"/>
      <name val="Arial"/>
      <family val="2"/>
    </font>
    <font>
      <b/>
      <sz val="10"/>
      <name val="Arial"/>
      <family val="2"/>
    </font>
    <font>
      <b/>
      <sz val="11"/>
      <name val="Arial"/>
      <family val="2"/>
    </font>
    <font>
      <sz val="12"/>
      <name val="Arial"/>
      <family val="2"/>
    </font>
    <font>
      <sz val="11"/>
      <name val="Tw Cen MT"/>
      <family val="2"/>
    </font>
    <font>
      <b/>
      <sz val="10"/>
      <color indexed="8"/>
      <name val="Arial"/>
      <family val="2"/>
    </font>
    <font>
      <b/>
      <i/>
      <sz val="10"/>
      <color indexed="8"/>
      <name val="Arial"/>
      <family val="2"/>
    </font>
    <font>
      <i/>
      <sz val="10"/>
      <color indexed="10"/>
      <name val="Arial"/>
      <family val="2"/>
    </font>
    <font>
      <sz val="10"/>
      <color indexed="60"/>
      <name val="Arial"/>
      <family val="2"/>
    </font>
    <font>
      <sz val="9"/>
      <name val="Tahoma"/>
      <family val="2"/>
    </font>
    <font>
      <sz val="12"/>
      <color indexed="8"/>
      <name val="Times New Roman"/>
      <family val="0"/>
    </font>
    <font>
      <sz val="11"/>
      <color indexed="8"/>
      <name val="Times New Roman"/>
      <family val="0"/>
    </font>
    <font>
      <sz val="10"/>
      <color indexed="8"/>
      <name val="Calibri"/>
      <family val="0"/>
    </font>
    <font>
      <sz val="12"/>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sz val="10"/>
      <color indexed="10"/>
      <name val="Arial"/>
      <family val="2"/>
    </font>
    <font>
      <sz val="12"/>
      <color indexed="8"/>
      <name val="Calibri"/>
      <family val="2"/>
    </font>
    <font>
      <sz val="16"/>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12"/>
      <color rgb="FF000000"/>
      <name val="Arial"/>
      <family val="2"/>
    </font>
    <font>
      <sz val="12"/>
      <color rgb="FF00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24997000396251678"/>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0" fontId="0" fillId="0" borderId="0" xfId="0" applyAlignment="1">
      <alignment/>
    </xf>
    <xf numFmtId="0" fontId="3" fillId="0" borderId="0" xfId="58" applyFont="1">
      <alignment/>
      <protection/>
    </xf>
    <xf numFmtId="0" fontId="4" fillId="0" borderId="0" xfId="58" applyFont="1">
      <alignment/>
      <protection/>
    </xf>
    <xf numFmtId="49" fontId="4" fillId="0" borderId="0" xfId="60" applyNumberFormat="1" applyFont="1" applyFill="1" applyAlignment="1">
      <alignment horizontal="right"/>
      <protection/>
    </xf>
    <xf numFmtId="1" fontId="3" fillId="0" borderId="0" xfId="58" applyNumberFormat="1" applyFont="1">
      <alignment/>
      <protection/>
    </xf>
    <xf numFmtId="49" fontId="4" fillId="0" borderId="0" xfId="60" applyNumberFormat="1" applyFont="1" applyAlignment="1">
      <alignment horizontal="right"/>
      <protection/>
    </xf>
    <xf numFmtId="17" fontId="7" fillId="0" borderId="0" xfId="59" applyNumberFormat="1" applyFont="1" applyAlignment="1" applyProtection="1">
      <alignment horizontal="right"/>
      <protection locked="0"/>
    </xf>
    <xf numFmtId="0" fontId="3" fillId="0" borderId="0" xfId="59" applyFont="1" applyAlignment="1" applyProtection="1">
      <alignment horizontal="right"/>
      <protection locked="0"/>
    </xf>
    <xf numFmtId="0" fontId="5" fillId="0" borderId="10" xfId="59" applyFont="1" applyFill="1" applyBorder="1" applyAlignment="1" applyProtection="1">
      <alignment horizontal="center"/>
      <protection locked="0"/>
    </xf>
    <xf numFmtId="0" fontId="3" fillId="0" borderId="0" xfId="59" applyProtection="1">
      <alignment/>
      <protection locked="0"/>
    </xf>
    <xf numFmtId="0" fontId="4" fillId="0" borderId="0" xfId="59" applyFont="1" applyProtection="1">
      <alignment/>
      <protection locked="0"/>
    </xf>
    <xf numFmtId="0" fontId="3" fillId="0" borderId="0" xfId="59" applyFill="1" applyAlignment="1" applyProtection="1">
      <alignment horizontal="center"/>
      <protection locked="0"/>
    </xf>
    <xf numFmtId="1" fontId="3" fillId="0" borderId="0" xfId="59" applyNumberFormat="1" applyFill="1" applyProtection="1">
      <alignment/>
      <protection locked="0"/>
    </xf>
    <xf numFmtId="1" fontId="3" fillId="33" borderId="0" xfId="59" applyNumberFormat="1" applyFill="1" applyProtection="1">
      <alignment/>
      <protection locked="0"/>
    </xf>
    <xf numFmtId="1" fontId="3" fillId="0" borderId="0" xfId="59" applyNumberFormat="1" applyProtection="1">
      <alignment/>
      <protection locked="0"/>
    </xf>
    <xf numFmtId="0" fontId="3" fillId="34" borderId="0" xfId="59" applyFill="1" applyProtection="1">
      <alignment/>
      <protection locked="0"/>
    </xf>
    <xf numFmtId="0" fontId="3" fillId="0" borderId="0" xfId="59" applyFont="1" applyAlignment="1" applyProtection="1">
      <alignment horizontal="left"/>
      <protection locked="0"/>
    </xf>
    <xf numFmtId="0" fontId="3" fillId="0" borderId="0" xfId="59" applyFill="1" applyProtection="1">
      <alignment/>
      <protection locked="0"/>
    </xf>
    <xf numFmtId="1" fontId="3" fillId="35" borderId="0" xfId="59" applyNumberFormat="1" applyFill="1" applyProtection="1">
      <alignment/>
      <protection/>
    </xf>
    <xf numFmtId="0" fontId="3" fillId="36" borderId="0" xfId="59" applyFill="1" applyProtection="1">
      <alignment/>
      <protection locked="0"/>
    </xf>
    <xf numFmtId="0" fontId="51" fillId="0" borderId="0" xfId="0" applyFont="1" applyAlignment="1">
      <alignment/>
    </xf>
    <xf numFmtId="0" fontId="0" fillId="0" borderId="0" xfId="0" applyAlignment="1">
      <alignment horizontal="right"/>
    </xf>
    <xf numFmtId="0" fontId="53" fillId="0" borderId="0" xfId="0" applyFont="1" applyAlignment="1">
      <alignment/>
    </xf>
    <xf numFmtId="0" fontId="3" fillId="0" borderId="0" xfId="58" applyFont="1" applyAlignment="1">
      <alignment horizontal="center"/>
      <protection/>
    </xf>
    <xf numFmtId="1" fontId="3" fillId="34" borderId="0" xfId="58" applyNumberFormat="1" applyFont="1" applyFill="1">
      <alignment/>
      <protection/>
    </xf>
    <xf numFmtId="0" fontId="3" fillId="34" borderId="0" xfId="58" applyFont="1" applyFill="1">
      <alignment/>
      <protection/>
    </xf>
    <xf numFmtId="1" fontId="3" fillId="33" borderId="0" xfId="58" applyNumberFormat="1" applyFont="1" applyFill="1">
      <alignment/>
      <protection/>
    </xf>
    <xf numFmtId="0" fontId="6" fillId="0" borderId="0" xfId="58" applyFont="1" applyAlignment="1">
      <alignment horizontal="left"/>
      <protection/>
    </xf>
    <xf numFmtId="49" fontId="3" fillId="0" borderId="0" xfId="60" applyNumberFormat="1" applyFont="1" applyFill="1" applyAlignment="1">
      <alignment horizontal="right"/>
      <protection/>
    </xf>
    <xf numFmtId="49" fontId="3" fillId="0" borderId="0" xfId="60" applyNumberFormat="1" applyFont="1" applyAlignment="1">
      <alignment horizontal="right"/>
      <protection/>
    </xf>
    <xf numFmtId="1" fontId="3" fillId="35" borderId="0" xfId="58" applyNumberFormat="1" applyFont="1" applyFill="1">
      <alignment/>
      <protection/>
    </xf>
    <xf numFmtId="3" fontId="3" fillId="35" borderId="0" xfId="58" applyNumberFormat="1" applyFont="1" applyFill="1">
      <alignment/>
      <protection/>
    </xf>
    <xf numFmtId="0" fontId="3" fillId="0" borderId="0" xfId="58" applyFont="1" applyAlignment="1">
      <alignment horizontal="center" vertical="center"/>
      <protection/>
    </xf>
    <xf numFmtId="0" fontId="6" fillId="0" borderId="0" xfId="58" applyFont="1">
      <alignment/>
      <protection/>
    </xf>
    <xf numFmtId="0" fontId="1" fillId="0" borderId="0" xfId="58" applyFont="1">
      <alignment/>
      <protection/>
    </xf>
    <xf numFmtId="0" fontId="1" fillId="35" borderId="0" xfId="58" applyFont="1" applyFill="1">
      <alignment/>
      <protection/>
    </xf>
    <xf numFmtId="164" fontId="1" fillId="35" borderId="0" xfId="44" applyNumberFormat="1" applyFont="1" applyFill="1" applyAlignment="1">
      <alignment horizontal="right"/>
    </xf>
    <xf numFmtId="43" fontId="1" fillId="35" borderId="0" xfId="44" applyFont="1" applyFill="1" applyAlignment="1">
      <alignment/>
    </xf>
    <xf numFmtId="164" fontId="1" fillId="35" borderId="0" xfId="44" applyNumberFormat="1" applyFont="1" applyFill="1" applyAlignment="1">
      <alignment/>
    </xf>
    <xf numFmtId="164" fontId="1" fillId="0" borderId="0" xfId="44" applyNumberFormat="1" applyFont="1" applyAlignment="1">
      <alignment/>
    </xf>
    <xf numFmtId="0" fontId="10" fillId="0" borderId="0" xfId="58" applyFont="1">
      <alignment/>
      <protection/>
    </xf>
    <xf numFmtId="164" fontId="10" fillId="0" borderId="0" xfId="44" applyNumberFormat="1" applyFont="1" applyAlignment="1">
      <alignment/>
    </xf>
    <xf numFmtId="0" fontId="3" fillId="0" borderId="11" xfId="58" applyFont="1" applyBorder="1">
      <alignment/>
      <protection/>
    </xf>
    <xf numFmtId="164" fontId="1" fillId="35" borderId="11" xfId="44" applyNumberFormat="1" applyFont="1" applyFill="1" applyBorder="1" applyAlignment="1">
      <alignment/>
    </xf>
    <xf numFmtId="0" fontId="3" fillId="0" borderId="0" xfId="58" applyFont="1" applyBorder="1">
      <alignment/>
      <protection/>
    </xf>
    <xf numFmtId="164" fontId="1" fillId="35" borderId="0" xfId="44" applyNumberFormat="1" applyFont="1" applyFill="1" applyBorder="1" applyAlignment="1">
      <alignment/>
    </xf>
    <xf numFmtId="0" fontId="8" fillId="0" borderId="0" xfId="58" applyFont="1">
      <alignment/>
      <protection/>
    </xf>
    <xf numFmtId="1" fontId="1" fillId="33" borderId="0" xfId="58" applyNumberFormat="1" applyFont="1" applyFill="1">
      <alignment/>
      <protection/>
    </xf>
    <xf numFmtId="43" fontId="1" fillId="33" borderId="0" xfId="44" applyNumberFormat="1" applyFont="1" applyFill="1" applyAlignment="1">
      <alignment/>
    </xf>
    <xf numFmtId="164" fontId="1" fillId="33" borderId="0" xfId="44" applyNumberFormat="1" applyFont="1" applyFill="1" applyAlignment="1">
      <alignment/>
    </xf>
    <xf numFmtId="1" fontId="11" fillId="35" borderId="0" xfId="58" applyNumberFormat="1" applyFont="1" applyFill="1">
      <alignment/>
      <protection/>
    </xf>
    <xf numFmtId="166" fontId="3" fillId="33" borderId="0" xfId="58" applyNumberFormat="1" applyFont="1" applyFill="1">
      <alignment/>
      <protection/>
    </xf>
    <xf numFmtId="1" fontId="1" fillId="35" borderId="0" xfId="58" applyNumberFormat="1" applyFont="1" applyFill="1">
      <alignment/>
      <protection/>
    </xf>
    <xf numFmtId="1" fontId="1" fillId="34" borderId="0" xfId="58" applyNumberFormat="1" applyFont="1" applyFill="1" applyAlignment="1">
      <alignment horizontal="center"/>
      <protection/>
    </xf>
    <xf numFmtId="0" fontId="3" fillId="34" borderId="0" xfId="58" applyFont="1" applyFill="1" applyAlignment="1">
      <alignment horizontal="center"/>
      <protection/>
    </xf>
    <xf numFmtId="0" fontId="1" fillId="0" borderId="10" xfId="58" applyFont="1" applyBorder="1">
      <alignment/>
      <protection/>
    </xf>
    <xf numFmtId="49" fontId="8" fillId="0" borderId="10" xfId="44" applyNumberFormat="1" applyFont="1" applyBorder="1" applyAlignment="1">
      <alignment horizontal="right"/>
    </xf>
    <xf numFmtId="3" fontId="3" fillId="0" borderId="0" xfId="58" applyNumberFormat="1" applyFont="1" applyBorder="1">
      <alignment/>
      <protection/>
    </xf>
    <xf numFmtId="0" fontId="4" fillId="0" borderId="10" xfId="58" applyFont="1" applyBorder="1">
      <alignment/>
      <protection/>
    </xf>
    <xf numFmtId="0" fontId="51" fillId="0" borderId="12" xfId="0" applyFont="1" applyBorder="1" applyAlignment="1">
      <alignment/>
    </xf>
    <xf numFmtId="0" fontId="0" fillId="0" borderId="0" xfId="0" applyFont="1" applyAlignment="1">
      <alignment/>
    </xf>
    <xf numFmtId="0" fontId="0" fillId="0" borderId="12" xfId="0" applyFont="1" applyBorder="1" applyAlignment="1">
      <alignment/>
    </xf>
    <xf numFmtId="0" fontId="3" fillId="33" borderId="12"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37" borderId="0" xfId="0" applyFont="1" applyFill="1" applyAlignment="1">
      <alignment/>
    </xf>
    <xf numFmtId="0" fontId="0" fillId="38" borderId="0" xfId="0" applyFont="1" applyFill="1" applyAlignment="1">
      <alignment/>
    </xf>
    <xf numFmtId="0" fontId="0" fillId="0" borderId="12" xfId="0" applyFont="1" applyFill="1" applyBorder="1" applyAlignment="1">
      <alignment/>
    </xf>
    <xf numFmtId="0" fontId="0" fillId="34" borderId="12" xfId="0" applyFont="1" applyFill="1" applyBorder="1" applyAlignment="1">
      <alignment/>
    </xf>
    <xf numFmtId="0" fontId="0" fillId="35" borderId="12" xfId="0" applyFont="1" applyFill="1" applyBorder="1" applyAlignment="1">
      <alignment/>
    </xf>
    <xf numFmtId="165" fontId="3" fillId="33" borderId="0" xfId="59" applyNumberFormat="1" applyFill="1" applyProtection="1">
      <alignment/>
      <protection locked="0"/>
    </xf>
    <xf numFmtId="0" fontId="3" fillId="36" borderId="0" xfId="58" applyFont="1" applyFill="1">
      <alignment/>
      <protection/>
    </xf>
    <xf numFmtId="1" fontId="3" fillId="36" borderId="0" xfId="58" applyNumberFormat="1" applyFont="1" applyFill="1">
      <alignment/>
      <protection/>
    </xf>
    <xf numFmtId="1" fontId="6" fillId="0" borderId="0" xfId="58" applyNumberFormat="1" applyFont="1" applyBorder="1" applyAlignment="1">
      <alignment wrapText="1"/>
      <protection/>
    </xf>
    <xf numFmtId="0" fontId="3" fillId="0" borderId="11" xfId="59" applyBorder="1" applyAlignment="1" applyProtection="1">
      <alignment horizontal="center" wrapText="1"/>
      <protection locked="0"/>
    </xf>
    <xf numFmtId="0" fontId="3" fillId="0" borderId="10" xfId="59" applyBorder="1" applyAlignment="1" applyProtection="1">
      <alignment horizontal="center" wrapText="1"/>
      <protection locked="0"/>
    </xf>
    <xf numFmtId="0" fontId="3" fillId="0" borderId="11" xfId="59" applyBorder="1" applyAlignment="1" applyProtection="1">
      <alignment horizontal="center"/>
      <protection locked="0"/>
    </xf>
    <xf numFmtId="0" fontId="3" fillId="0" borderId="10" xfId="59" applyBorder="1" applyAlignment="1" applyProtection="1">
      <alignment horizontal="center"/>
      <protection locked="0"/>
    </xf>
    <xf numFmtId="0" fontId="6" fillId="0" borderId="10" xfId="59" applyFont="1" applyBorder="1" applyAlignment="1" applyProtection="1">
      <alignment horizontal="center"/>
      <protection locked="0"/>
    </xf>
    <xf numFmtId="0" fontId="3" fillId="0" borderId="11" xfId="59" applyFont="1" applyBorder="1" applyAlignment="1" applyProtection="1">
      <alignment horizontal="center"/>
      <protection locked="0"/>
    </xf>
    <xf numFmtId="0" fontId="3" fillId="0" borderId="10" xfId="59" applyFont="1" applyBorder="1" applyAlignment="1" applyProtection="1">
      <alignment horizontal="center"/>
      <protection locked="0"/>
    </xf>
    <xf numFmtId="0" fontId="4" fillId="0" borderId="0" xfId="59" applyFont="1" applyAlignment="1" applyProtection="1">
      <alignment horizontal="center"/>
      <protection locked="0"/>
    </xf>
    <xf numFmtId="0" fontId="3" fillId="0" borderId="0" xfId="59" applyAlignment="1" applyProtection="1">
      <alignment horizontal="center"/>
      <protection locked="0"/>
    </xf>
    <xf numFmtId="0" fontId="54" fillId="0" borderId="0" xfId="0" applyFont="1" applyAlignment="1">
      <alignment horizontal="left" vertical="center" wrapText="1" readingOrder="1"/>
    </xf>
    <xf numFmtId="0" fontId="55" fillId="0" borderId="0" xfId="0" applyFont="1" applyAlignment="1">
      <alignment horizontal="left" vertical="center" wrapText="1" readingOrder="1"/>
    </xf>
    <xf numFmtId="0" fontId="3" fillId="0" borderId="0" xfId="59" applyBorder="1" applyAlignment="1" applyProtection="1">
      <alignment horizontal="center" wrapText="1"/>
      <protection locked="0"/>
    </xf>
    <xf numFmtId="0" fontId="6" fillId="0" borderId="0" xfId="59" applyFont="1" applyBorder="1" applyAlignment="1" applyProtection="1">
      <alignment horizontal="center"/>
      <protection locked="0"/>
    </xf>
    <xf numFmtId="1" fontId="6" fillId="0" borderId="13" xfId="58" applyNumberFormat="1" applyFont="1" applyBorder="1" applyAlignment="1">
      <alignment horizontal="left" wrapText="1"/>
      <protection/>
    </xf>
    <xf numFmtId="1" fontId="6" fillId="0" borderId="11" xfId="58" applyNumberFormat="1" applyFont="1" applyBorder="1" applyAlignment="1">
      <alignment horizontal="left" wrapText="1"/>
      <protection/>
    </xf>
    <xf numFmtId="1" fontId="6" fillId="0" borderId="14" xfId="58" applyNumberFormat="1" applyFont="1" applyBorder="1" applyAlignment="1">
      <alignment horizontal="left" wrapText="1"/>
      <protection/>
    </xf>
    <xf numFmtId="1" fontId="6" fillId="0" borderId="12" xfId="58" applyNumberFormat="1" applyFont="1" applyBorder="1" applyAlignment="1">
      <alignment horizontal="left" wrapText="1"/>
      <protection/>
    </xf>
    <xf numFmtId="1" fontId="6" fillId="0" borderId="0" xfId="58" applyNumberFormat="1" applyFont="1" applyBorder="1" applyAlignment="1">
      <alignment horizontal="left" wrapText="1"/>
      <protection/>
    </xf>
    <xf numFmtId="1" fontId="6" fillId="0" borderId="15" xfId="58" applyNumberFormat="1" applyFont="1" applyBorder="1" applyAlignment="1">
      <alignment horizontal="left" wrapText="1"/>
      <protection/>
    </xf>
    <xf numFmtId="1" fontId="6" fillId="0" borderId="16" xfId="58" applyNumberFormat="1" applyFont="1" applyBorder="1" applyAlignment="1">
      <alignment horizontal="left" wrapText="1"/>
      <protection/>
    </xf>
    <xf numFmtId="1" fontId="6" fillId="0" borderId="10" xfId="58" applyNumberFormat="1" applyFont="1" applyBorder="1" applyAlignment="1">
      <alignment horizontal="left" wrapText="1"/>
      <protection/>
    </xf>
    <xf numFmtId="1" fontId="6" fillId="0" borderId="17" xfId="58" applyNumberFormat="1" applyFont="1" applyBorder="1" applyAlignment="1">
      <alignment horizontal="left" wrapText="1"/>
      <protection/>
    </xf>
    <xf numFmtId="0" fontId="4" fillId="0" borderId="0" xfId="58" applyFont="1" applyAlignment="1">
      <alignment horizontal="center"/>
      <protection/>
    </xf>
    <xf numFmtId="0" fontId="3" fillId="0" borderId="0" xfId="58" applyFont="1" applyBorder="1" applyAlignment="1">
      <alignment horizontal="center" wrapText="1"/>
      <protection/>
    </xf>
    <xf numFmtId="0" fontId="3" fillId="0" borderId="10" xfId="58" applyFont="1" applyBorder="1" applyAlignment="1">
      <alignment horizontal="center" wrapText="1"/>
      <protection/>
    </xf>
    <xf numFmtId="0" fontId="3" fillId="0" borderId="0" xfId="58" applyFont="1" applyBorder="1" applyAlignment="1">
      <alignment horizontal="center"/>
      <protection/>
    </xf>
    <xf numFmtId="0" fontId="3" fillId="0" borderId="1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east africa price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45"/>
          <c:w val="0.904"/>
          <c:h val="0.75275"/>
        </c:manualLayout>
      </c:layout>
      <c:lineChart>
        <c:grouping val="standard"/>
        <c:varyColors val="0"/>
        <c:ser>
          <c:idx val="0"/>
          <c:order val="0"/>
          <c:tx>
            <c:v>Nairobi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'ex2 - nairobi ipp'!$U$4:$U$84</c:f>
              <c:numCache/>
            </c:numRef>
          </c:cat>
          <c:val>
            <c:numRef>
              <c:f>'ex2 - nairobi ipp'!$V$4:$V$84</c:f>
              <c:numCache/>
            </c:numRef>
          </c:val>
          <c:smooth val="0"/>
        </c:ser>
        <c:ser>
          <c:idx val="1"/>
          <c:order val="1"/>
          <c:tx>
            <c:v>Import parity, Durban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'ex2 - nairobi ipp'!$U$4:$U$84</c:f>
              <c:numCache/>
            </c:numRef>
          </c:cat>
          <c:val>
            <c:numRef>
              <c:f>'ex2 - nairobi ipp'!$Y$4:$Y$84</c:f>
              <c:numCache/>
            </c:numRef>
          </c:val>
          <c:smooth val="0"/>
        </c:ser>
        <c:ser>
          <c:idx val="2"/>
          <c:order val="2"/>
          <c:tx>
            <c:v>Export parity, Durban</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'ex2 - nairobi ipp'!$U$4:$U$84</c:f>
              <c:numCache/>
            </c:numRef>
          </c:cat>
          <c:val>
            <c:numRef>
              <c:f>'ex2 - nairobi ipp'!$Z$4:$Z$84</c:f>
              <c:numCache/>
            </c:numRef>
          </c:val>
          <c:smooth val="0"/>
        </c:ser>
        <c:ser>
          <c:idx val="3"/>
          <c:order val="3"/>
          <c:tx>
            <c:v>Import parity, Mbale Uganda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'ex2 - nairobi ipp'!$U$4:$U$84</c:f>
              <c:numCache/>
            </c:numRef>
          </c:cat>
          <c:val>
            <c:numRef>
              <c:f>'ex2 - nairobi ipp'!$W$4:$W$84</c:f>
              <c:numCache/>
            </c:numRef>
          </c:val>
          <c:smooth val="0"/>
        </c:ser>
        <c:ser>
          <c:idx val="4"/>
          <c:order val="4"/>
          <c:tx>
            <c:v>Export parity, Mbale Uganda</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'ex2 - nairobi ipp'!$U$4:$U$84</c:f>
              <c:numCache/>
            </c:numRef>
          </c:cat>
          <c:val>
            <c:numRef>
              <c:f>'ex2 - nairobi ipp'!$X$4:$X$84</c:f>
              <c:numCache/>
            </c:numRef>
          </c:val>
          <c:smooth val="0"/>
        </c:ser>
        <c:marker val="1"/>
        <c:axId val="31487276"/>
        <c:axId val="14950029"/>
      </c:lineChart>
      <c:catAx>
        <c:axId val="314872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14950029"/>
        <c:crosses val="autoZero"/>
        <c:auto val="1"/>
        <c:lblOffset val="100"/>
        <c:tickLblSkip val="6"/>
        <c:noMultiLvlLbl val="0"/>
      </c:catAx>
      <c:valAx>
        <c:axId val="14950029"/>
        <c:scaling>
          <c:orientation val="minMax"/>
          <c:min val="0"/>
        </c:scaling>
        <c:axPos val="l"/>
        <c:title>
          <c:tx>
            <c:rich>
              <a:bodyPr vert="horz" rot="-5400000" anchor="ctr"/>
              <a:lstStyle/>
              <a:p>
                <a:pPr algn="ctr">
                  <a:defRPr/>
                </a:pPr>
                <a:r>
                  <a:rPr lang="en-US" cap="none" sz="1200" b="0" i="0" u="none" baseline="0">
                    <a:solidFill>
                      <a:srgbClr val="000000"/>
                    </a:solidFill>
                  </a:rPr>
                  <a:t>Price (US$/ton)</a:t>
                </a:r>
              </a:p>
            </c:rich>
          </c:tx>
          <c:layout>
            <c:manualLayout>
              <c:xMode val="factor"/>
              <c:yMode val="factor"/>
              <c:x val="-0.01"/>
              <c:y val="-0.00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487276"/>
        <c:crossesAt val="1"/>
        <c:crossBetween val="between"/>
        <c:dispUnits/>
        <c:majorUnit val="100"/>
      </c:valAx>
      <c:spPr>
        <a:noFill/>
        <a:ln w="12700">
          <a:solidFill>
            <a:srgbClr val="808080"/>
          </a:solidFill>
        </a:ln>
      </c:spPr>
    </c:plotArea>
    <c:legend>
      <c:legendPos val="r"/>
      <c:layout>
        <c:manualLayout>
          <c:xMode val="edge"/>
          <c:yMode val="edge"/>
          <c:x val="0.067"/>
          <c:y val="0.8055"/>
          <c:w val="0.86225"/>
          <c:h val="0.18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1075"/>
          <c:w val="0.86375"/>
          <c:h val="0.7525"/>
        </c:manualLayout>
      </c:layout>
      <c:lineChart>
        <c:grouping val="standard"/>
        <c:varyColors val="0"/>
        <c:ser>
          <c:idx val="0"/>
          <c:order val="0"/>
          <c:tx>
            <c:strRef>
              <c:f>'ex3 - s.malawi ipp'!$D$4:$D$5</c:f>
              <c:strCache>
                <c:ptCount val="1"/>
                <c:pt idx="0">
                  <c:v> Southern Malawi</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'ex3 - s.malawi ipp'!$B$6:$B$89</c:f>
              <c:strCache/>
            </c:strRef>
          </c:cat>
          <c:val>
            <c:numRef>
              <c:f>'ex3 - s.malawi ipp'!$D$6:$D$89</c:f>
              <c:numCache/>
            </c:numRef>
          </c:val>
          <c:smooth val="0"/>
        </c:ser>
        <c:ser>
          <c:idx val="1"/>
          <c:order val="1"/>
          <c:tx>
            <c:strRef>
              <c:f>'ex3 - s.malawi ipp'!$I$4:$I$5</c:f>
              <c:strCache>
                <c:ptCount val="1"/>
                <c:pt idx="0">
                  <c:v>IPP N. Mozambique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'ex3 - s.malawi ipp'!$B$6:$B$89</c:f>
              <c:strCache/>
            </c:strRef>
          </c:cat>
          <c:val>
            <c:numRef>
              <c:f>'ex3 - s.malawi ipp'!$I$6:$I$89</c:f>
              <c:numCache/>
            </c:numRef>
          </c:val>
          <c:smooth val="0"/>
        </c:ser>
        <c:ser>
          <c:idx val="2"/>
          <c:order val="2"/>
          <c:tx>
            <c:strRef>
              <c:f>'ex3 - s.malawi ipp'!$J$4:$J$5</c:f>
              <c:strCache>
                <c:ptCount val="1"/>
                <c:pt idx="0">
                  <c:v>EPP N. Mozambique</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'ex3 - s.malawi ipp'!$B$6:$B$89</c:f>
              <c:strCache/>
            </c:strRef>
          </c:cat>
          <c:val>
            <c:numRef>
              <c:f>'ex3 - s.malawi ipp'!$J$6:$J$89</c:f>
              <c:numCache/>
            </c:numRef>
          </c:val>
          <c:smooth val="0"/>
        </c:ser>
        <c:marker val="1"/>
        <c:axId val="332534"/>
        <c:axId val="2992807"/>
      </c:lineChart>
      <c:catAx>
        <c:axId val="3325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992807"/>
        <c:crosses val="autoZero"/>
        <c:auto val="1"/>
        <c:lblOffset val="100"/>
        <c:tickLblSkip val="1"/>
        <c:noMultiLvlLbl val="0"/>
      </c:catAx>
      <c:valAx>
        <c:axId val="2992807"/>
        <c:scaling>
          <c:orientation val="minMax"/>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Arial"/>
                <a:ea typeface="Arial"/>
                <a:cs typeface="Arial"/>
              </a:defRPr>
            </a:pPr>
          </a:p>
        </c:txPr>
        <c:crossAx val="332534"/>
        <c:crossesAt val="1"/>
        <c:crossBetween val="between"/>
        <c:dispUnits/>
      </c:valAx>
      <c:spPr>
        <a:solidFill>
          <a:srgbClr val="FFFFFF"/>
        </a:solidFill>
        <a:ln w="3175">
          <a:noFill/>
        </a:ln>
      </c:spPr>
    </c:plotArea>
    <c:legend>
      <c:legendPos val="r"/>
      <c:layout>
        <c:manualLayout>
          <c:xMode val="edge"/>
          <c:yMode val="edge"/>
          <c:x val="0.14825"/>
          <c:y val="0.834"/>
          <c:w val="0.78475"/>
          <c:h val="0.1595"/>
        </c:manualLayout>
      </c:layout>
      <c:overlay val="0"/>
      <c:spPr>
        <a:noFill/>
        <a:ln w="3175">
          <a:no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3</xdr:row>
      <xdr:rowOff>123825</xdr:rowOff>
    </xdr:from>
    <xdr:to>
      <xdr:col>35</xdr:col>
      <xdr:colOff>428625</xdr:colOff>
      <xdr:row>25</xdr:row>
      <xdr:rowOff>57150</xdr:rowOff>
    </xdr:to>
    <xdr:graphicFrame>
      <xdr:nvGraphicFramePr>
        <xdr:cNvPr id="1" name="Chart 1"/>
        <xdr:cNvGraphicFramePr/>
      </xdr:nvGraphicFramePr>
      <xdr:xfrm>
        <a:off x="15592425" y="742950"/>
        <a:ext cx="5086350" cy="3914775"/>
      </xdr:xfrm>
      <a:graphic>
        <a:graphicData uri="http://schemas.openxmlformats.org/drawingml/2006/chart">
          <c:chart xmlns:c="http://schemas.openxmlformats.org/drawingml/2006/chart" r:id="rId1"/>
        </a:graphicData>
      </a:graphic>
    </xdr:graphicFrame>
    <xdr:clientData/>
  </xdr:twoCellAnchor>
  <xdr:twoCellAnchor editAs="oneCell">
    <xdr:from>
      <xdr:col>27</xdr:col>
      <xdr:colOff>209550</xdr:colOff>
      <xdr:row>27</xdr:row>
      <xdr:rowOff>123825</xdr:rowOff>
    </xdr:from>
    <xdr:to>
      <xdr:col>35</xdr:col>
      <xdr:colOff>428625</xdr:colOff>
      <xdr:row>49</xdr:row>
      <xdr:rowOff>66675</xdr:rowOff>
    </xdr:to>
    <xdr:pic>
      <xdr:nvPicPr>
        <xdr:cNvPr id="2" name="Picture 3"/>
        <xdr:cNvPicPr preferRelativeResize="1">
          <a:picLocks noChangeAspect="1"/>
        </xdr:cNvPicPr>
      </xdr:nvPicPr>
      <xdr:blipFill>
        <a:blip r:embed="rId2"/>
        <a:stretch>
          <a:fillRect/>
        </a:stretch>
      </xdr:blipFill>
      <xdr:spPr>
        <a:xfrm>
          <a:off x="15582900" y="5086350"/>
          <a:ext cx="5095875" cy="39243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0.0315</cdr:x>
      <cdr:y>0.326</cdr:y>
    </cdr:from>
    <cdr:to>
      <cdr:x>0.07575</cdr:x>
      <cdr:y>0.53775</cdr:y>
    </cdr:to>
    <cdr:sp>
      <cdr:nvSpPr>
        <cdr:cNvPr id="1" name="TextBox 1"/>
        <cdr:cNvSpPr txBox="1">
          <a:spLocks noChangeArrowheads="1"/>
        </cdr:cNvSpPr>
      </cdr:nvSpPr>
      <cdr:spPr>
        <a:xfrm rot="16200000">
          <a:off x="219075" y="1485900"/>
          <a:ext cx="314325" cy="9620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US $ / ton</a:t>
          </a:r>
        </a:p>
      </cdr:txBody>
    </cdr:sp>
  </cdr:relSizeAnchor>
  <cdr:relSizeAnchor xmlns:cdr="http://schemas.openxmlformats.org/drawingml/2006/chartDrawing">
    <cdr:from>
      <cdr:x>0.25025</cdr:x>
      <cdr:y>0.01325</cdr:y>
    </cdr:from>
    <cdr:to>
      <cdr:x>0.81875</cdr:x>
      <cdr:y>0.108</cdr:y>
    </cdr:to>
    <cdr:sp>
      <cdr:nvSpPr>
        <cdr:cNvPr id="2" name="TextBox 2"/>
        <cdr:cNvSpPr txBox="1">
          <a:spLocks noChangeArrowheads="1"/>
        </cdr:cNvSpPr>
      </cdr:nvSpPr>
      <cdr:spPr>
        <a:xfrm>
          <a:off x="1752600" y="57150"/>
          <a:ext cx="4000500" cy="428625"/>
        </a:xfrm>
        <a:prstGeom prst="rect">
          <a:avLst/>
        </a:prstGeom>
        <a:noFill/>
        <a:ln w="9525" cmpd="sng">
          <a:noFill/>
        </a:ln>
      </cdr:spPr>
      <cdr:txBody>
        <a:bodyPr vertOverflow="clip" wrap="square"/>
        <a:p>
          <a:pPr algn="l">
            <a:defRPr/>
          </a:pPr>
          <a:r>
            <a:rPr lang="en-US" cap="none" sz="1600" b="0" i="0" u="none" baseline="0">
              <a:solidFill>
                <a:srgbClr val="000000"/>
              </a:solidFill>
              <a:latin typeface="Arial"/>
              <a:ea typeface="Arial"/>
              <a:cs typeface="Arial"/>
            </a:rPr>
            <a:t>Southern Malawi Wholesale Maize Prices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5</xdr:row>
      <xdr:rowOff>76200</xdr:rowOff>
    </xdr:from>
    <xdr:to>
      <xdr:col>22</xdr:col>
      <xdr:colOff>457200</xdr:colOff>
      <xdr:row>33</xdr:row>
      <xdr:rowOff>104775</xdr:rowOff>
    </xdr:to>
    <xdr:graphicFrame>
      <xdr:nvGraphicFramePr>
        <xdr:cNvPr id="1" name="Chart 4"/>
        <xdr:cNvGraphicFramePr/>
      </xdr:nvGraphicFramePr>
      <xdr:xfrm>
        <a:off x="7419975" y="1085850"/>
        <a:ext cx="7029450" cy="45624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133350</xdr:colOff>
      <xdr:row>35</xdr:row>
      <xdr:rowOff>19050</xdr:rowOff>
    </xdr:from>
    <xdr:to>
      <xdr:col>22</xdr:col>
      <xdr:colOff>419100</xdr:colOff>
      <xdr:row>68</xdr:row>
      <xdr:rowOff>114300</xdr:rowOff>
    </xdr:to>
    <xdr:pic>
      <xdr:nvPicPr>
        <xdr:cNvPr id="2" name="Picture 2"/>
        <xdr:cNvPicPr preferRelativeResize="1">
          <a:picLocks noChangeAspect="1"/>
        </xdr:cNvPicPr>
      </xdr:nvPicPr>
      <xdr:blipFill>
        <a:blip r:embed="rId2"/>
        <a:stretch>
          <a:fillRect/>
        </a:stretch>
      </xdr:blipFill>
      <xdr:spPr>
        <a:xfrm>
          <a:off x="7419975" y="5886450"/>
          <a:ext cx="6991350" cy="5438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loyd\AppData\Local\Temp\Temp1_remodule4_1ippepp.zip\south%20east%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th east ipp"/>
      <sheetName val="south east summary"/>
      <sheetName val="tanzania graphs"/>
      <sheetName val="tanzania raw data"/>
      <sheetName val="south africa"/>
      <sheetName val="ipp_danilo"/>
      <sheetName val="moz graphs sh"/>
      <sheetName val="moz raw data"/>
      <sheetName val="malawi jayne"/>
      <sheetName val="malawi phiri"/>
      <sheetName val="malawi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W39"/>
  <sheetViews>
    <sheetView tabSelected="1" zoomScalePageLayoutView="0" workbookViewId="0" topLeftCell="A1">
      <selection activeCell="W1" sqref="W1"/>
    </sheetView>
  </sheetViews>
  <sheetFormatPr defaultColWidth="4.28125" defaultRowHeight="12.75"/>
  <cols>
    <col min="1" max="20" width="4.28125" style="60" customWidth="1"/>
    <col min="21" max="21" width="4.28125" style="61" customWidth="1"/>
    <col min="22" max="16384" width="4.28125" style="60" customWidth="1"/>
  </cols>
  <sheetData>
    <row r="1" spans="1:22" ht="12.75">
      <c r="A1" s="60" t="s">
        <v>174</v>
      </c>
      <c r="V1" s="63"/>
    </row>
    <row r="2" spans="2:22" ht="12.75">
      <c r="B2" s="60" t="s">
        <v>198</v>
      </c>
      <c r="V2" s="63"/>
    </row>
    <row r="3" ht="12.75">
      <c r="V3" s="63"/>
    </row>
    <row r="4" spans="1:22" ht="12.75">
      <c r="A4" s="20" t="s">
        <v>175</v>
      </c>
      <c r="U4" s="59"/>
      <c r="V4" s="63"/>
    </row>
    <row r="5" spans="1:22" ht="12.75">
      <c r="A5" s="65"/>
      <c r="B5" s="60" t="s">
        <v>176</v>
      </c>
      <c r="U5" s="67"/>
      <c r="V5" s="64"/>
    </row>
    <row r="6" spans="3:22" ht="12.75">
      <c r="C6" s="60" t="s">
        <v>177</v>
      </c>
      <c r="U6" s="59" t="s">
        <v>190</v>
      </c>
      <c r="V6" s="63"/>
    </row>
    <row r="7" spans="3:22" ht="12.75">
      <c r="C7" s="60" t="s">
        <v>178</v>
      </c>
      <c r="U7" s="62"/>
      <c r="V7" s="63" t="s">
        <v>179</v>
      </c>
    </row>
    <row r="8" ht="12.75">
      <c r="V8" s="63" t="s">
        <v>180</v>
      </c>
    </row>
    <row r="9" spans="1:23" ht="12.75">
      <c r="A9" s="66"/>
      <c r="B9" s="20" t="s">
        <v>162</v>
      </c>
      <c r="W9" s="60" t="s">
        <v>181</v>
      </c>
    </row>
    <row r="10" spans="3:22" ht="12.75">
      <c r="C10" s="60" t="s">
        <v>163</v>
      </c>
      <c r="V10" s="64" t="s">
        <v>182</v>
      </c>
    </row>
    <row r="11" spans="3:22" ht="12.75">
      <c r="C11" s="60" t="s">
        <v>164</v>
      </c>
      <c r="U11" s="68"/>
      <c r="V11" s="64" t="s">
        <v>184</v>
      </c>
    </row>
    <row r="12" spans="4:23" ht="12.75">
      <c r="D12" s="60" t="s">
        <v>165</v>
      </c>
      <c r="W12" s="60" t="s">
        <v>185</v>
      </c>
    </row>
    <row r="13" spans="4:22" ht="12.75">
      <c r="D13" s="60" t="s">
        <v>166</v>
      </c>
      <c r="V13" s="64" t="s">
        <v>183</v>
      </c>
    </row>
    <row r="14" spans="3:22" ht="12.75">
      <c r="C14" s="60" t="s">
        <v>167</v>
      </c>
      <c r="V14" s="64" t="s">
        <v>186</v>
      </c>
    </row>
    <row r="15" spans="4:22" ht="12.75">
      <c r="D15" s="60" t="s">
        <v>168</v>
      </c>
      <c r="U15" s="69"/>
      <c r="V15" s="64" t="s">
        <v>187</v>
      </c>
    </row>
    <row r="16" ht="12.75">
      <c r="V16" s="64" t="s">
        <v>188</v>
      </c>
    </row>
    <row r="17" ht="12.75">
      <c r="V17" s="64" t="s">
        <v>189</v>
      </c>
    </row>
    <row r="18" spans="1:22" ht="12.75">
      <c r="A18" s="66"/>
      <c r="B18" s="20" t="s">
        <v>111</v>
      </c>
      <c r="V18" s="63"/>
    </row>
    <row r="19" spans="3:22" ht="12.75">
      <c r="C19" s="60" t="s">
        <v>112</v>
      </c>
      <c r="V19" s="63"/>
    </row>
    <row r="20" spans="3:22" ht="12.75">
      <c r="C20" s="60" t="s">
        <v>126</v>
      </c>
      <c r="V20" s="63"/>
    </row>
    <row r="21" spans="3:22" ht="12.75">
      <c r="C21" s="60" t="s">
        <v>125</v>
      </c>
      <c r="V21" s="63"/>
    </row>
    <row r="22" spans="4:22" ht="12.75">
      <c r="D22" s="60" t="s">
        <v>117</v>
      </c>
      <c r="V22" s="63"/>
    </row>
    <row r="23" spans="4:22" ht="12.75">
      <c r="D23" s="60" t="s">
        <v>116</v>
      </c>
      <c r="V23" s="63"/>
    </row>
    <row r="24" ht="12.75">
      <c r="C24" s="60" t="s">
        <v>114</v>
      </c>
    </row>
    <row r="25" ht="12.75">
      <c r="C25" s="60" t="s">
        <v>115</v>
      </c>
    </row>
    <row r="27" spans="1:2" ht="12.75">
      <c r="A27" s="66"/>
      <c r="B27" s="20" t="s">
        <v>161</v>
      </c>
    </row>
    <row r="28" ht="12.75">
      <c r="C28" s="60" t="s">
        <v>134</v>
      </c>
    </row>
    <row r="29" ht="12.75">
      <c r="D29" s="60" t="s">
        <v>135</v>
      </c>
    </row>
    <row r="30" ht="12.75">
      <c r="C30" s="60" t="s">
        <v>172</v>
      </c>
    </row>
    <row r="31" ht="12.75">
      <c r="C31" s="60" t="s">
        <v>173</v>
      </c>
    </row>
    <row r="32" ht="12.75">
      <c r="D32" s="60" t="s">
        <v>117</v>
      </c>
    </row>
    <row r="33" spans="3:4" ht="12.75">
      <c r="C33" s="1"/>
      <c r="D33" s="60" t="s">
        <v>116</v>
      </c>
    </row>
    <row r="34" ht="12.75">
      <c r="C34" s="1" t="s">
        <v>136</v>
      </c>
    </row>
    <row r="35" ht="12.75">
      <c r="C35" s="1" t="s">
        <v>137</v>
      </c>
    </row>
    <row r="37" ht="12.75">
      <c r="A37" s="20" t="s">
        <v>191</v>
      </c>
    </row>
    <row r="38" ht="12.75">
      <c r="B38" s="60" t="s">
        <v>192</v>
      </c>
    </row>
    <row r="39" ht="12.75">
      <c r="B39" s="60" t="s">
        <v>193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B9"/>
  <sheetViews>
    <sheetView zoomScalePageLayoutView="0" workbookViewId="0" topLeftCell="A1">
      <selection activeCell="G19" sqref="G19"/>
    </sheetView>
  </sheetViews>
  <sheetFormatPr defaultColWidth="9.140625" defaultRowHeight="12.75"/>
  <cols>
    <col min="1" max="1" width="45.57421875" style="0" customWidth="1"/>
  </cols>
  <sheetData>
    <row r="1" ht="25.5" customHeight="1">
      <c r="A1" s="22" t="s">
        <v>127</v>
      </c>
    </row>
    <row r="3" spans="1:2" ht="12.75">
      <c r="A3" s="20" t="s">
        <v>118</v>
      </c>
      <c r="B3" s="21" t="s">
        <v>119</v>
      </c>
    </row>
    <row r="4" spans="1:2" ht="12.75">
      <c r="A4" t="s">
        <v>195</v>
      </c>
      <c r="B4">
        <v>50</v>
      </c>
    </row>
    <row r="5" spans="1:2" ht="12.75">
      <c r="A5" t="s">
        <v>196</v>
      </c>
      <c r="B5">
        <v>58</v>
      </c>
    </row>
    <row r="6" spans="1:2" ht="12.75">
      <c r="A6" t="s">
        <v>197</v>
      </c>
      <c r="B6">
        <v>66</v>
      </c>
    </row>
    <row r="8" spans="1:2" ht="12.75">
      <c r="A8" s="20" t="s">
        <v>122</v>
      </c>
      <c r="B8" t="s">
        <v>123</v>
      </c>
    </row>
    <row r="9" spans="1:2" ht="12.75">
      <c r="A9" t="s">
        <v>96</v>
      </c>
      <c r="B9">
        <v>0.25</v>
      </c>
    </row>
  </sheetData>
  <sheetProtection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D38"/>
  <sheetViews>
    <sheetView zoomScale="80" zoomScaleNormal="80" zoomScalePageLayoutView="0" workbookViewId="0" topLeftCell="A1">
      <selection activeCell="G29" sqref="G29"/>
    </sheetView>
  </sheetViews>
  <sheetFormatPr defaultColWidth="9.140625" defaultRowHeight="12.75"/>
  <cols>
    <col min="1" max="1" width="43.7109375" style="1" customWidth="1"/>
    <col min="2" max="3" width="9.140625" style="1" customWidth="1"/>
    <col min="4" max="4" width="3.57421875" style="1" customWidth="1"/>
    <col min="5" max="16384" width="9.140625" style="1" customWidth="1"/>
  </cols>
  <sheetData>
    <row r="1" spans="1:3" ht="24" customHeight="1">
      <c r="A1" s="33" t="s">
        <v>139</v>
      </c>
      <c r="B1" s="44"/>
      <c r="C1" s="44"/>
    </row>
    <row r="2" spans="1:3" ht="12.75">
      <c r="A2" s="55"/>
      <c r="B2" s="56">
        <v>2007</v>
      </c>
      <c r="C2" s="56">
        <v>2008</v>
      </c>
    </row>
    <row r="3" spans="1:3" ht="12.75">
      <c r="A3" s="34" t="s">
        <v>140</v>
      </c>
      <c r="B3" s="36">
        <v>160</v>
      </c>
      <c r="C3" s="36">
        <v>272</v>
      </c>
    </row>
    <row r="4" spans="1:3" ht="12.75">
      <c r="A4" s="1" t="s">
        <v>141</v>
      </c>
      <c r="B4" s="36">
        <v>40</v>
      </c>
      <c r="C4" s="36">
        <v>59.63302752293578</v>
      </c>
    </row>
    <row r="5" spans="1:3" ht="12.75">
      <c r="A5" s="1" t="s">
        <v>142</v>
      </c>
      <c r="B5" s="37">
        <f>+(B3+B12)*0.01</f>
        <v>1.6</v>
      </c>
      <c r="C5" s="37">
        <f>+(C3+C12)*0.01</f>
        <v>2.72</v>
      </c>
    </row>
    <row r="6" spans="1:3" ht="12.75">
      <c r="A6" s="1" t="s">
        <v>143</v>
      </c>
      <c r="B6" s="38">
        <v>22.706422018348622</v>
      </c>
      <c r="C6" s="38">
        <v>25.963302752293576</v>
      </c>
    </row>
    <row r="7" spans="2:3" ht="12.75">
      <c r="B7" s="39"/>
      <c r="C7" s="39"/>
    </row>
    <row r="8" spans="1:3" ht="12.75">
      <c r="A8" s="40" t="s">
        <v>144</v>
      </c>
      <c r="B8" s="41">
        <f>SUM(B4:B6)</f>
        <v>64.30642201834863</v>
      </c>
      <c r="C8" s="41">
        <f>SUM(C4:C6)</f>
        <v>88.31633027522935</v>
      </c>
    </row>
    <row r="9" spans="1:3" ht="12.75">
      <c r="A9" s="42" t="s">
        <v>145</v>
      </c>
      <c r="B9" s="43">
        <v>46.75</v>
      </c>
      <c r="C9" s="43">
        <v>133.54000000000002</v>
      </c>
    </row>
    <row r="10" spans="1:3" ht="12.75">
      <c r="A10" s="34" t="s">
        <v>146</v>
      </c>
      <c r="B10" s="52">
        <v>271.45642201834863</v>
      </c>
      <c r="C10" s="52">
        <v>494.45266055045875</v>
      </c>
    </row>
    <row r="11" spans="1:3" ht="12.75">
      <c r="A11" s="34" t="s">
        <v>147</v>
      </c>
      <c r="B11" s="35">
        <v>66.89</v>
      </c>
      <c r="C11" s="35">
        <v>66</v>
      </c>
    </row>
    <row r="12" spans="1:3" ht="12.75">
      <c r="A12" s="34"/>
      <c r="B12" s="34"/>
      <c r="C12" s="34"/>
    </row>
    <row r="13" spans="1:3" ht="12.75">
      <c r="A13" s="1" t="s">
        <v>148</v>
      </c>
      <c r="B13" s="38">
        <f>0.09*B10*B11</f>
        <v>1634.1948061926607</v>
      </c>
      <c r="C13" s="38">
        <f>0.09*C10*C11</f>
        <v>2937.0488036697247</v>
      </c>
    </row>
    <row r="14" spans="1:3" ht="12.75">
      <c r="A14" s="1" t="s">
        <v>149</v>
      </c>
      <c r="B14" s="38">
        <v>211</v>
      </c>
      <c r="C14" s="38">
        <v>250</v>
      </c>
    </row>
    <row r="15" spans="1:3" ht="12.75">
      <c r="A15" s="1" t="s">
        <v>150</v>
      </c>
      <c r="B15" s="31">
        <f>B14/90*1000/B11</f>
        <v>35.049251673560235</v>
      </c>
      <c r="C15" s="31">
        <f>C14/90*1000/C11</f>
        <v>42.08754208754209</v>
      </c>
    </row>
    <row r="16" spans="1:3" ht="12.75">
      <c r="A16" s="44"/>
      <c r="B16" s="57"/>
      <c r="C16" s="57"/>
    </row>
    <row r="17" spans="1:3" ht="12.75">
      <c r="A17" s="55"/>
      <c r="B17" s="56">
        <v>2007</v>
      </c>
      <c r="C17" s="56">
        <v>2008</v>
      </c>
    </row>
    <row r="18" spans="1:3" ht="12.75" customHeight="1">
      <c r="A18" s="34" t="s">
        <v>151</v>
      </c>
      <c r="B18" s="36">
        <v>160</v>
      </c>
      <c r="C18" s="36">
        <v>272</v>
      </c>
    </row>
    <row r="19" spans="1:3" ht="15.75" customHeight="1">
      <c r="A19" s="1" t="s">
        <v>141</v>
      </c>
      <c r="B19" s="36">
        <v>40</v>
      </c>
      <c r="C19" s="36">
        <v>59.63302752293578</v>
      </c>
    </row>
    <row r="20" spans="1:3" ht="12.75" customHeight="1">
      <c r="A20" s="1" t="s">
        <v>142</v>
      </c>
      <c r="B20" s="37">
        <f>0.01*B18</f>
        <v>1.6</v>
      </c>
      <c r="C20" s="37">
        <f>0.01*C18</f>
        <v>2.72</v>
      </c>
    </row>
    <row r="21" spans="1:3" ht="12.75">
      <c r="A21" s="1" t="s">
        <v>143</v>
      </c>
      <c r="B21" s="38">
        <v>22.706422018348622</v>
      </c>
      <c r="C21" s="38">
        <v>25.963302752293576</v>
      </c>
    </row>
    <row r="22" spans="1:3" ht="12.75">
      <c r="A22" s="44" t="s">
        <v>145</v>
      </c>
      <c r="B22" s="45">
        <v>46.75</v>
      </c>
      <c r="C22" s="45">
        <v>133.54000000000002</v>
      </c>
    </row>
    <row r="23" spans="1:3" ht="12.75">
      <c r="A23" s="46" t="s">
        <v>146</v>
      </c>
      <c r="B23" s="47">
        <f>SUM(B18:B22)</f>
        <v>271.0564220183486</v>
      </c>
      <c r="C23" s="47">
        <f>SUM(C18:C22)</f>
        <v>493.8563302752294</v>
      </c>
    </row>
    <row r="24" spans="1:3" ht="12.75">
      <c r="A24" s="46"/>
      <c r="B24" s="53" t="b">
        <f>IF(B23=(SUM(B18:B22)),TRUE)</f>
        <v>1</v>
      </c>
      <c r="C24" s="53" t="b">
        <f>IF(C23=(SUM(C18:C22)),TRUE)</f>
        <v>1</v>
      </c>
    </row>
    <row r="25" spans="1:3" ht="12.75">
      <c r="A25" s="1" t="s">
        <v>150</v>
      </c>
      <c r="B25" s="38">
        <f>B15</f>
        <v>35.049251673560235</v>
      </c>
      <c r="C25" s="38">
        <f>C15</f>
        <v>42.08754208754209</v>
      </c>
    </row>
    <row r="26" spans="1:4" ht="12.75">
      <c r="A26" s="2" t="s">
        <v>152</v>
      </c>
      <c r="B26" s="48">
        <f>B23+B25</f>
        <v>306.1056736919088</v>
      </c>
      <c r="C26" s="48">
        <f>C23+C25</f>
        <v>535.9438723627716</v>
      </c>
      <c r="D26" s="2"/>
    </row>
    <row r="27" spans="1:4" ht="12.75">
      <c r="A27" s="2"/>
      <c r="B27" s="54" t="b">
        <f>IF(B26=B23+B25,TRUE)</f>
        <v>1</v>
      </c>
      <c r="C27" s="54" t="b">
        <f>IF(C26=C23+C25,TRUE)</f>
        <v>1</v>
      </c>
      <c r="D27" s="2"/>
    </row>
    <row r="28" spans="1:4" ht="12.75">
      <c r="A28" s="1" t="s">
        <v>153</v>
      </c>
      <c r="B28" s="2"/>
      <c r="C28" s="2"/>
      <c r="D28" s="2"/>
    </row>
    <row r="29" spans="1:4" ht="12.75">
      <c r="A29" s="1" t="s">
        <v>154</v>
      </c>
      <c r="B29" s="30">
        <f>B25</f>
        <v>35.049251673560235</v>
      </c>
      <c r="C29" s="30">
        <f>C25</f>
        <v>42.08754208754209</v>
      </c>
      <c r="D29" s="2"/>
    </row>
    <row r="30" spans="1:3" ht="12.75">
      <c r="A30" s="1" t="s">
        <v>155</v>
      </c>
      <c r="B30" s="30">
        <f>B19+B20+B21</f>
        <v>64.30642201834863</v>
      </c>
      <c r="C30" s="30">
        <f>C19+C20+C21</f>
        <v>88.31633027522935</v>
      </c>
    </row>
    <row r="31" spans="1:4" ht="12.75">
      <c r="A31" s="2" t="s">
        <v>156</v>
      </c>
      <c r="B31" s="49">
        <f>B18-B29-B30</f>
        <v>60.64432630809114</v>
      </c>
      <c r="C31" s="49">
        <f>C18-C29-C30</f>
        <v>141.59612763722856</v>
      </c>
      <c r="D31" s="2"/>
    </row>
    <row r="32" spans="1:4" ht="12.75">
      <c r="A32" s="2"/>
      <c r="B32" s="54" t="b">
        <f>IF(B31=B18-B29-B30,TRUE)</f>
        <v>1</v>
      </c>
      <c r="C32" s="54" t="b">
        <f>IF(C31=C18-C29-C30,TRUE)</f>
        <v>1</v>
      </c>
      <c r="D32" s="2"/>
    </row>
    <row r="33" spans="1:4" ht="12.75">
      <c r="A33" s="58" t="s">
        <v>157</v>
      </c>
      <c r="B33" s="58"/>
      <c r="C33" s="58"/>
      <c r="D33" s="2"/>
    </row>
    <row r="34" spans="1:4" ht="12.75">
      <c r="A34" s="1" t="s">
        <v>158</v>
      </c>
      <c r="B34" s="31">
        <v>13577.777777777777</v>
      </c>
      <c r="C34" s="31">
        <v>15555.555555555555</v>
      </c>
      <c r="D34" s="2"/>
    </row>
    <row r="35" spans="1:4" ht="12.75">
      <c r="A35" s="1" t="s">
        <v>159</v>
      </c>
      <c r="B35" s="50">
        <f>B11</f>
        <v>66.89</v>
      </c>
      <c r="C35" s="50">
        <f>C11</f>
        <v>66</v>
      </c>
      <c r="D35" s="2"/>
    </row>
    <row r="36" spans="1:3" ht="12.75">
      <c r="A36" s="2" t="s">
        <v>160</v>
      </c>
      <c r="B36" s="51">
        <f>B34/B35</f>
        <v>202.98666135114033</v>
      </c>
      <c r="C36" s="51">
        <f>C34/C35</f>
        <v>235.69023569023568</v>
      </c>
    </row>
    <row r="37" spans="1:4" ht="12.75">
      <c r="A37" s="2"/>
      <c r="B37" s="54" t="b">
        <f>IF(B36=B34/B35,TRUE)</f>
        <v>1</v>
      </c>
      <c r="C37" s="54" t="b">
        <f>IF(C36=C34/C35,TRUE)</f>
        <v>1</v>
      </c>
      <c r="D37" s="46"/>
    </row>
    <row r="38" spans="1:3" ht="12.75">
      <c r="A38" s="46"/>
      <c r="B38" s="46"/>
      <c r="C38" s="4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AJ99"/>
  <sheetViews>
    <sheetView zoomScale="80" zoomScaleNormal="80" zoomScalePageLayoutView="0" workbookViewId="0" topLeftCell="A1">
      <selection activeCell="K4" sqref="K4"/>
    </sheetView>
  </sheetViews>
  <sheetFormatPr defaultColWidth="9.140625" defaultRowHeight="12.75"/>
  <cols>
    <col min="1" max="1" width="9.140625" style="7" customWidth="1"/>
    <col min="2" max="5" width="10.57421875" style="9" customWidth="1"/>
    <col min="6" max="6" width="3.421875" style="17" customWidth="1"/>
    <col min="7" max="7" width="9.140625" style="9" bestFit="1" customWidth="1"/>
    <col min="8" max="9" width="9.140625" style="9" customWidth="1"/>
    <col min="10" max="10" width="11.421875" style="9" customWidth="1"/>
    <col min="11" max="11" width="11.8515625" style="9" customWidth="1"/>
    <col min="12" max="12" width="3.140625" style="9" customWidth="1"/>
    <col min="13" max="13" width="9.140625" style="9" bestFit="1" customWidth="1"/>
    <col min="14" max="16" width="9.140625" style="9" customWidth="1"/>
    <col min="17" max="17" width="3.421875" style="9" customWidth="1"/>
    <col min="18" max="19" width="9.8515625" style="9" customWidth="1"/>
    <col min="20" max="20" width="3.57421875" style="9" customWidth="1"/>
    <col min="21" max="21" width="5.140625" style="10" bestFit="1" customWidth="1"/>
    <col min="22" max="22" width="8.421875" style="9" bestFit="1" customWidth="1"/>
    <col min="23" max="23" width="10.28125" style="9" bestFit="1" customWidth="1"/>
    <col min="24" max="24" width="10.8515625" style="9" bestFit="1" customWidth="1"/>
    <col min="25" max="25" width="9.8515625" style="9" bestFit="1" customWidth="1"/>
    <col min="26" max="26" width="10.421875" style="9" bestFit="1" customWidth="1"/>
    <col min="27" max="27" width="3.57421875" style="9" customWidth="1"/>
    <col min="28" max="16384" width="9.140625" style="9" customWidth="1"/>
  </cols>
  <sheetData>
    <row r="1" spans="2:36" ht="23.25" customHeight="1">
      <c r="B1" s="78" t="s">
        <v>93</v>
      </c>
      <c r="C1" s="78"/>
      <c r="D1" s="78"/>
      <c r="E1" s="78"/>
      <c r="F1" s="8"/>
      <c r="G1" s="78" t="s">
        <v>95</v>
      </c>
      <c r="H1" s="78"/>
      <c r="I1" s="78"/>
      <c r="J1" s="78"/>
      <c r="K1" s="78"/>
      <c r="M1" s="78" t="s">
        <v>94</v>
      </c>
      <c r="N1" s="78"/>
      <c r="O1" s="78"/>
      <c r="P1" s="78"/>
      <c r="R1" s="78" t="s">
        <v>101</v>
      </c>
      <c r="S1" s="78"/>
      <c r="V1" s="78" t="s">
        <v>113</v>
      </c>
      <c r="W1" s="78"/>
      <c r="X1" s="78"/>
      <c r="Y1" s="78"/>
      <c r="Z1" s="78"/>
      <c r="AB1" s="78" t="s">
        <v>110</v>
      </c>
      <c r="AC1" s="78"/>
      <c r="AD1" s="78"/>
      <c r="AE1" s="78"/>
      <c r="AF1" s="78"/>
      <c r="AG1" s="78"/>
      <c r="AH1" s="78"/>
      <c r="AI1" s="78"/>
      <c r="AJ1" s="78"/>
    </row>
    <row r="2" spans="2:26" ht="12.75">
      <c r="B2" s="76" t="s">
        <v>96</v>
      </c>
      <c r="C2" s="76" t="s">
        <v>97</v>
      </c>
      <c r="D2" s="76" t="s">
        <v>98</v>
      </c>
      <c r="E2" s="76" t="s">
        <v>99</v>
      </c>
      <c r="F2" s="11"/>
      <c r="G2" s="74" t="s">
        <v>124</v>
      </c>
      <c r="H2" s="76" t="s">
        <v>120</v>
      </c>
      <c r="I2" s="76" t="s">
        <v>121</v>
      </c>
      <c r="J2" s="74" t="s">
        <v>107</v>
      </c>
      <c r="K2" s="74" t="s">
        <v>108</v>
      </c>
      <c r="M2" s="74" t="s">
        <v>124</v>
      </c>
      <c r="N2" s="76" t="s">
        <v>120</v>
      </c>
      <c r="O2" s="79" t="s">
        <v>121</v>
      </c>
      <c r="P2" s="74" t="s">
        <v>106</v>
      </c>
      <c r="R2" s="74" t="s">
        <v>104</v>
      </c>
      <c r="S2" s="74" t="s">
        <v>102</v>
      </c>
      <c r="U2" s="81"/>
      <c r="V2" s="85" t="s">
        <v>109</v>
      </c>
      <c r="W2" s="85" t="s">
        <v>105</v>
      </c>
      <c r="X2" s="85" t="s">
        <v>104</v>
      </c>
      <c r="Y2" s="85" t="s">
        <v>103</v>
      </c>
      <c r="Z2" s="85" t="s">
        <v>102</v>
      </c>
    </row>
    <row r="3" spans="2:36" ht="12.75">
      <c r="B3" s="77"/>
      <c r="C3" s="77"/>
      <c r="D3" s="77"/>
      <c r="E3" s="77"/>
      <c r="F3" s="11"/>
      <c r="G3" s="75"/>
      <c r="H3" s="77"/>
      <c r="I3" s="77"/>
      <c r="J3" s="75"/>
      <c r="K3" s="75"/>
      <c r="M3" s="75"/>
      <c r="N3" s="77"/>
      <c r="O3" s="80"/>
      <c r="P3" s="75"/>
      <c r="R3" s="75"/>
      <c r="S3" s="75"/>
      <c r="U3" s="81"/>
      <c r="V3" s="75"/>
      <c r="W3" s="75"/>
      <c r="X3" s="75"/>
      <c r="Y3" s="75"/>
      <c r="Z3" s="75"/>
      <c r="AB3" s="82"/>
      <c r="AC3" s="82"/>
      <c r="AD3" s="82"/>
      <c r="AE3" s="82"/>
      <c r="AF3" s="82"/>
      <c r="AG3" s="82"/>
      <c r="AH3" s="82"/>
      <c r="AI3" s="82"/>
      <c r="AJ3" s="82"/>
    </row>
    <row r="4" spans="1:36" ht="14.25">
      <c r="A4" s="6">
        <v>36526</v>
      </c>
      <c r="B4" s="18">
        <v>220.08114706293853</v>
      </c>
      <c r="C4" s="18">
        <v>109.83705491852747</v>
      </c>
      <c r="D4" s="18">
        <v>142.64337688756748</v>
      </c>
      <c r="E4" s="18">
        <v>121.4593184</v>
      </c>
      <c r="F4" s="12"/>
      <c r="G4" s="70">
        <f>C4*'data1 - Freight &amp; Duty'!$B$9</f>
        <v>27.459263729631868</v>
      </c>
      <c r="H4" s="13">
        <f>'data1 - Freight &amp; Duty'!$B$4</f>
        <v>50</v>
      </c>
      <c r="I4" s="18">
        <v>51</v>
      </c>
      <c r="J4" s="13">
        <f>C4+G4+H4+I4</f>
        <v>238.29631864815934</v>
      </c>
      <c r="K4" s="13">
        <f>C4+H4+I4</f>
        <v>210.83705491852749</v>
      </c>
      <c r="M4" s="13">
        <f>D4*'data1 - Freight &amp; Duty'!$B$9</f>
        <v>35.66084422189187</v>
      </c>
      <c r="N4" s="13">
        <f>'data1 - Freight &amp; Duty'!$B$5</f>
        <v>58</v>
      </c>
      <c r="O4" s="18">
        <v>51</v>
      </c>
      <c r="P4" s="13">
        <f>D4+M4+N4+O4</f>
        <v>287.3042211094594</v>
      </c>
      <c r="R4" s="13">
        <f>C4-G4-H4</f>
        <v>32.3777911888956</v>
      </c>
      <c r="S4" s="13">
        <f>D4-M4-N4</f>
        <v>48.98253266567562</v>
      </c>
      <c r="U4" s="10">
        <v>2000</v>
      </c>
      <c r="V4" s="13">
        <f>B4</f>
        <v>220.08114706293853</v>
      </c>
      <c r="W4" s="13">
        <f>K4</f>
        <v>210.83705491852749</v>
      </c>
      <c r="X4" s="13">
        <f>R4</f>
        <v>32.3777911888956</v>
      </c>
      <c r="Y4" s="13">
        <f>P4</f>
        <v>287.3042211094594</v>
      </c>
      <c r="Z4" s="13">
        <f>S4</f>
        <v>48.98253266567562</v>
      </c>
      <c r="AB4" s="15"/>
      <c r="AC4" s="15"/>
      <c r="AD4" s="15"/>
      <c r="AE4" s="15"/>
      <c r="AF4" s="15"/>
      <c r="AG4" s="15"/>
      <c r="AH4" s="15"/>
      <c r="AI4" s="15"/>
      <c r="AJ4" s="15"/>
    </row>
    <row r="5" spans="1:36" ht="14.25">
      <c r="A5" s="6">
        <v>36557</v>
      </c>
      <c r="B5" s="18">
        <v>212.45244479650853</v>
      </c>
      <c r="C5" s="18">
        <v>111.04405552202776</v>
      </c>
      <c r="D5" s="18">
        <v>143.25986170045576</v>
      </c>
      <c r="E5" s="18">
        <v>130.1203368</v>
      </c>
      <c r="F5" s="12"/>
      <c r="G5" s="70">
        <f>C5*'data1 - Freight &amp; Duty'!$B$9</f>
        <v>27.76101388050694</v>
      </c>
      <c r="H5" s="13">
        <f>'data1 - Freight &amp; Duty'!$B$4</f>
        <v>50</v>
      </c>
      <c r="I5" s="18">
        <v>51</v>
      </c>
      <c r="J5" s="13">
        <f aca="true" t="shared" si="0" ref="J5:J68">C5+G5+H5+I5</f>
        <v>239.8050694025347</v>
      </c>
      <c r="K5" s="13">
        <f aca="true" t="shared" si="1" ref="K5:K68">C5+H5+I5</f>
        <v>212.04405552202775</v>
      </c>
      <c r="M5" s="13">
        <f>D5*'data1 - Freight &amp; Duty'!$B$9</f>
        <v>35.81496542511394</v>
      </c>
      <c r="N5" s="13">
        <f>'data1 - Freight &amp; Duty'!$B$5</f>
        <v>58</v>
      </c>
      <c r="O5" s="18">
        <v>51</v>
      </c>
      <c r="P5" s="13">
        <f aca="true" t="shared" si="2" ref="P5:P68">D5+M5+N5+O5</f>
        <v>288.0748271255697</v>
      </c>
      <c r="R5" s="13">
        <f aca="true" t="shared" si="3" ref="R5:R68">C5-G5-H5</f>
        <v>33.283041641520825</v>
      </c>
      <c r="S5" s="13">
        <f aca="true" t="shared" si="4" ref="S5:S68">D5-M5-N5</f>
        <v>49.44489627534182</v>
      </c>
      <c r="V5" s="13">
        <f aca="true" t="shared" si="5" ref="V5:V68">B5</f>
        <v>212.45244479650853</v>
      </c>
      <c r="W5" s="13">
        <f aca="true" t="shared" si="6" ref="W5:W68">K5</f>
        <v>212.04405552202775</v>
      </c>
      <c r="X5" s="13">
        <f aca="true" t="shared" si="7" ref="X5:X68">R5</f>
        <v>33.283041641520825</v>
      </c>
      <c r="Y5" s="13">
        <f aca="true" t="shared" si="8" ref="Y5:Y68">P5</f>
        <v>288.0748271255697</v>
      </c>
      <c r="Z5" s="13">
        <f aca="true" t="shared" si="9" ref="Z5:Z68">S5</f>
        <v>49.44489627534182</v>
      </c>
      <c r="AB5" s="15"/>
      <c r="AC5" s="15"/>
      <c r="AD5" s="15"/>
      <c r="AE5" s="15"/>
      <c r="AF5" s="15"/>
      <c r="AG5" s="15"/>
      <c r="AH5" s="15"/>
      <c r="AI5" s="15"/>
      <c r="AJ5" s="15"/>
    </row>
    <row r="6" spans="1:36" ht="14.25">
      <c r="A6" s="6">
        <v>36586</v>
      </c>
      <c r="B6" s="18">
        <v>201.5289328371243</v>
      </c>
      <c r="C6" s="18">
        <v>120.70006035003017</v>
      </c>
      <c r="D6" s="18">
        <v>139.54267125908916</v>
      </c>
      <c r="E6" s="18">
        <v>132.876097</v>
      </c>
      <c r="F6" s="12"/>
      <c r="G6" s="70">
        <f>C6*'data1 - Freight &amp; Duty'!$B$9</f>
        <v>30.175015087507543</v>
      </c>
      <c r="H6" s="13">
        <f>'data1 - Freight &amp; Duty'!$B$4</f>
        <v>50</v>
      </c>
      <c r="I6" s="18">
        <v>51</v>
      </c>
      <c r="J6" s="13">
        <f t="shared" si="0"/>
        <v>251.8750754375377</v>
      </c>
      <c r="K6" s="13">
        <f t="shared" si="1"/>
        <v>221.70006035003018</v>
      </c>
      <c r="M6" s="13">
        <f>D6*'data1 - Freight &amp; Duty'!$B$9</f>
        <v>34.88566781477229</v>
      </c>
      <c r="N6" s="13">
        <f>'data1 - Freight &amp; Duty'!$B$5</f>
        <v>58</v>
      </c>
      <c r="O6" s="18">
        <v>51</v>
      </c>
      <c r="P6" s="13">
        <f t="shared" si="2"/>
        <v>283.4283390738615</v>
      </c>
      <c r="R6" s="13">
        <f t="shared" si="3"/>
        <v>40.525045262522625</v>
      </c>
      <c r="S6" s="13">
        <f t="shared" si="4"/>
        <v>46.65700344431687</v>
      </c>
      <c r="V6" s="13">
        <f t="shared" si="5"/>
        <v>201.5289328371243</v>
      </c>
      <c r="W6" s="13">
        <f t="shared" si="6"/>
        <v>221.70006035003018</v>
      </c>
      <c r="X6" s="13">
        <f t="shared" si="7"/>
        <v>40.525045262522625</v>
      </c>
      <c r="Y6" s="13">
        <f t="shared" si="8"/>
        <v>283.4283390738615</v>
      </c>
      <c r="Z6" s="13">
        <f t="shared" si="9"/>
        <v>46.65700344431687</v>
      </c>
      <c r="AB6" s="15"/>
      <c r="AC6" s="15"/>
      <c r="AD6" s="15"/>
      <c r="AE6" s="15"/>
      <c r="AF6" s="15"/>
      <c r="AG6" s="15"/>
      <c r="AH6" s="15"/>
      <c r="AI6" s="15"/>
      <c r="AJ6" s="15"/>
    </row>
    <row r="7" spans="1:36" ht="14.25">
      <c r="A7" s="6">
        <v>36617</v>
      </c>
      <c r="B7" s="18">
        <v>207.39107112706887</v>
      </c>
      <c r="C7" s="18">
        <v>153.89257694628847</v>
      </c>
      <c r="D7" s="18">
        <v>137.31970022219713</v>
      </c>
      <c r="E7" s="18">
        <v>131.69506669999998</v>
      </c>
      <c r="F7" s="12"/>
      <c r="G7" s="70">
        <f>C7*'data1 - Freight &amp; Duty'!$B$9</f>
        <v>38.47314423657212</v>
      </c>
      <c r="H7" s="13">
        <f>'data1 - Freight &amp; Duty'!$B$4</f>
        <v>50</v>
      </c>
      <c r="I7" s="18">
        <v>51</v>
      </c>
      <c r="J7" s="13">
        <f t="shared" si="0"/>
        <v>293.3657211828606</v>
      </c>
      <c r="K7" s="13">
        <f t="shared" si="1"/>
        <v>254.89257694628847</v>
      </c>
      <c r="M7" s="13">
        <f>D7*'data1 - Freight &amp; Duty'!$B$9</f>
        <v>34.32992505554928</v>
      </c>
      <c r="N7" s="13">
        <f>'data1 - Freight &amp; Duty'!$B$5</f>
        <v>58</v>
      </c>
      <c r="O7" s="18">
        <v>51</v>
      </c>
      <c r="P7" s="13">
        <f t="shared" si="2"/>
        <v>280.6496252777464</v>
      </c>
      <c r="R7" s="13">
        <f t="shared" si="3"/>
        <v>65.41943270971635</v>
      </c>
      <c r="S7" s="13">
        <f t="shared" si="4"/>
        <v>44.989775166647846</v>
      </c>
      <c r="V7" s="13">
        <f t="shared" si="5"/>
        <v>207.39107112706887</v>
      </c>
      <c r="W7" s="13">
        <f t="shared" si="6"/>
        <v>254.89257694628847</v>
      </c>
      <c r="X7" s="13">
        <f t="shared" si="7"/>
        <v>65.41943270971635</v>
      </c>
      <c r="Y7" s="13">
        <f t="shared" si="8"/>
        <v>280.6496252777464</v>
      </c>
      <c r="Z7" s="13">
        <f t="shared" si="9"/>
        <v>44.989775166647846</v>
      </c>
      <c r="AB7" s="15"/>
      <c r="AC7" s="15"/>
      <c r="AD7" s="15"/>
      <c r="AE7" s="15"/>
      <c r="AF7" s="15"/>
      <c r="AG7" s="15"/>
      <c r="AH7" s="15"/>
      <c r="AI7" s="15"/>
      <c r="AJ7" s="15"/>
    </row>
    <row r="8" spans="1:36" ht="14.25">
      <c r="A8" s="6">
        <v>36647</v>
      </c>
      <c r="B8" s="18">
        <v>218.65356207859827</v>
      </c>
      <c r="C8" s="18">
        <v>158.7205793602897</v>
      </c>
      <c r="D8" s="18">
        <v>153.0550514216576</v>
      </c>
      <c r="E8" s="18">
        <v>126.5771926</v>
      </c>
      <c r="F8" s="12"/>
      <c r="G8" s="70">
        <f>C8*'data1 - Freight &amp; Duty'!$B$9</f>
        <v>39.68014484007242</v>
      </c>
      <c r="H8" s="13">
        <f>'data1 - Freight &amp; Duty'!$B$4</f>
        <v>50</v>
      </c>
      <c r="I8" s="18">
        <v>51</v>
      </c>
      <c r="J8" s="13">
        <f t="shared" si="0"/>
        <v>299.4007242003621</v>
      </c>
      <c r="K8" s="13">
        <f t="shared" si="1"/>
        <v>259.72057936028966</v>
      </c>
      <c r="M8" s="13">
        <f>D8*'data1 - Freight &amp; Duty'!$B$9</f>
        <v>38.2637628554144</v>
      </c>
      <c r="N8" s="13">
        <f>'data1 - Freight &amp; Duty'!$B$5</f>
        <v>58</v>
      </c>
      <c r="O8" s="18">
        <v>51</v>
      </c>
      <c r="P8" s="13">
        <f t="shared" si="2"/>
        <v>300.31881427707197</v>
      </c>
      <c r="R8" s="13">
        <f t="shared" si="3"/>
        <v>69.04043452021727</v>
      </c>
      <c r="S8" s="13">
        <f t="shared" si="4"/>
        <v>56.791288566243196</v>
      </c>
      <c r="V8" s="13">
        <f t="shared" si="5"/>
        <v>218.65356207859827</v>
      </c>
      <c r="W8" s="13">
        <f t="shared" si="6"/>
        <v>259.72057936028966</v>
      </c>
      <c r="X8" s="13">
        <f t="shared" si="7"/>
        <v>69.04043452021727</v>
      </c>
      <c r="Y8" s="13">
        <f t="shared" si="8"/>
        <v>300.31881427707197</v>
      </c>
      <c r="Z8" s="13">
        <f t="shared" si="9"/>
        <v>56.791288566243196</v>
      </c>
      <c r="AB8" s="15"/>
      <c r="AC8" s="15"/>
      <c r="AD8" s="15"/>
      <c r="AE8" s="15"/>
      <c r="AF8" s="15"/>
      <c r="AG8" s="15"/>
      <c r="AH8" s="15"/>
      <c r="AI8" s="15"/>
      <c r="AJ8" s="15"/>
    </row>
    <row r="9" spans="1:36" ht="14.25">
      <c r="A9" s="6">
        <v>36678</v>
      </c>
      <c r="B9" s="18">
        <v>237.42486441564398</v>
      </c>
      <c r="C9" s="18">
        <v>198.55159927579962</v>
      </c>
      <c r="D9" s="18">
        <v>151.923437793207</v>
      </c>
      <c r="E9" s="18">
        <v>121.4593184</v>
      </c>
      <c r="F9" s="12"/>
      <c r="G9" s="70">
        <f>C9*'data1 - Freight &amp; Duty'!$B$9</f>
        <v>49.637899818949904</v>
      </c>
      <c r="H9" s="13">
        <f>'data1 - Freight &amp; Duty'!$B$4</f>
        <v>50</v>
      </c>
      <c r="I9" s="18">
        <v>51</v>
      </c>
      <c r="J9" s="13">
        <f t="shared" si="0"/>
        <v>349.1894990947495</v>
      </c>
      <c r="K9" s="13">
        <f t="shared" si="1"/>
        <v>299.5515992757996</v>
      </c>
      <c r="M9" s="13">
        <f>D9*'data1 - Freight &amp; Duty'!$B$9</f>
        <v>37.98085944830175</v>
      </c>
      <c r="N9" s="13">
        <f>'data1 - Freight &amp; Duty'!$B$5</f>
        <v>58</v>
      </c>
      <c r="O9" s="18">
        <v>51</v>
      </c>
      <c r="P9" s="13">
        <f t="shared" si="2"/>
        <v>298.90429724150874</v>
      </c>
      <c r="R9" s="13">
        <f t="shared" si="3"/>
        <v>98.91369945684971</v>
      </c>
      <c r="S9" s="13">
        <f t="shared" si="4"/>
        <v>55.94257834490526</v>
      </c>
      <c r="V9" s="13">
        <f t="shared" si="5"/>
        <v>237.42486441564398</v>
      </c>
      <c r="W9" s="13">
        <f t="shared" si="6"/>
        <v>299.5515992757996</v>
      </c>
      <c r="X9" s="13">
        <f t="shared" si="7"/>
        <v>98.91369945684971</v>
      </c>
      <c r="Y9" s="13">
        <f t="shared" si="8"/>
        <v>298.90429724150874</v>
      </c>
      <c r="Z9" s="13">
        <f t="shared" si="9"/>
        <v>55.94257834490526</v>
      </c>
      <c r="AB9" s="15"/>
      <c r="AC9" s="15"/>
      <c r="AD9" s="15"/>
      <c r="AE9" s="15"/>
      <c r="AF9" s="15"/>
      <c r="AG9" s="15"/>
      <c r="AH9" s="15"/>
      <c r="AI9" s="15"/>
      <c r="AJ9" s="15"/>
    </row>
    <row r="10" spans="1:36" ht="14.25">
      <c r="A10" s="6">
        <v>36708</v>
      </c>
      <c r="B10" s="18">
        <v>246.05397481873152</v>
      </c>
      <c r="C10" s="18">
        <v>173.80808690404345</v>
      </c>
      <c r="D10" s="18">
        <v>153.9456170374596</v>
      </c>
      <c r="E10" s="18">
        <v>113.9793608</v>
      </c>
      <c r="F10" s="12"/>
      <c r="G10" s="70">
        <f>C10*'data1 - Freight &amp; Duty'!$B$9</f>
        <v>43.45202172601086</v>
      </c>
      <c r="H10" s="13">
        <f>'data1 - Freight &amp; Duty'!$B$4</f>
        <v>50</v>
      </c>
      <c r="I10" s="18">
        <v>51</v>
      </c>
      <c r="J10" s="13">
        <f t="shared" si="0"/>
        <v>318.26010863005433</v>
      </c>
      <c r="K10" s="13">
        <f t="shared" si="1"/>
        <v>274.8080869040434</v>
      </c>
      <c r="M10" s="13">
        <f>D10*'data1 - Freight &amp; Duty'!$B$9</f>
        <v>38.4864042593649</v>
      </c>
      <c r="N10" s="13">
        <f>'data1 - Freight &amp; Duty'!$B$5</f>
        <v>58</v>
      </c>
      <c r="O10" s="18">
        <v>51</v>
      </c>
      <c r="P10" s="13">
        <f t="shared" si="2"/>
        <v>301.43202129682453</v>
      </c>
      <c r="R10" s="13">
        <f t="shared" si="3"/>
        <v>80.3560651780326</v>
      </c>
      <c r="S10" s="13">
        <f t="shared" si="4"/>
        <v>57.45921277809471</v>
      </c>
      <c r="V10" s="13">
        <f t="shared" si="5"/>
        <v>246.05397481873152</v>
      </c>
      <c r="W10" s="13">
        <f t="shared" si="6"/>
        <v>274.8080869040434</v>
      </c>
      <c r="X10" s="13">
        <f t="shared" si="7"/>
        <v>80.3560651780326</v>
      </c>
      <c r="Y10" s="13">
        <f t="shared" si="8"/>
        <v>301.43202129682453</v>
      </c>
      <c r="Z10" s="13">
        <f t="shared" si="9"/>
        <v>57.45921277809471</v>
      </c>
      <c r="AB10" s="15"/>
      <c r="AC10" s="15"/>
      <c r="AD10" s="15"/>
      <c r="AE10" s="15"/>
      <c r="AF10" s="15"/>
      <c r="AG10" s="15"/>
      <c r="AH10" s="15"/>
      <c r="AI10" s="15"/>
      <c r="AJ10" s="15"/>
    </row>
    <row r="11" spans="1:36" ht="14.25">
      <c r="A11" s="6">
        <v>36739</v>
      </c>
      <c r="B11" s="18">
        <v>240.83182177573136</v>
      </c>
      <c r="C11" s="18">
        <v>152.68557634278818</v>
      </c>
      <c r="D11" s="18">
        <v>157.30773714685427</v>
      </c>
      <c r="E11" s="18">
        <v>111.61726978</v>
      </c>
      <c r="F11" s="12"/>
      <c r="G11" s="70">
        <f>C11*'data1 - Freight &amp; Duty'!$B$9</f>
        <v>38.171394085697045</v>
      </c>
      <c r="H11" s="13">
        <f>'data1 - Freight &amp; Duty'!$B$4</f>
        <v>50</v>
      </c>
      <c r="I11" s="18">
        <v>51</v>
      </c>
      <c r="J11" s="13">
        <f t="shared" si="0"/>
        <v>291.8569704284852</v>
      </c>
      <c r="K11" s="13">
        <f t="shared" si="1"/>
        <v>253.68557634278818</v>
      </c>
      <c r="M11" s="13">
        <f>D11*'data1 - Freight &amp; Duty'!$B$9</f>
        <v>39.326934286713566</v>
      </c>
      <c r="N11" s="13">
        <f>'data1 - Freight &amp; Duty'!$B$5</f>
        <v>58</v>
      </c>
      <c r="O11" s="18">
        <v>51</v>
      </c>
      <c r="P11" s="13">
        <f t="shared" si="2"/>
        <v>305.63467143356786</v>
      </c>
      <c r="R11" s="13">
        <f t="shared" si="3"/>
        <v>64.51418225709114</v>
      </c>
      <c r="S11" s="13">
        <f t="shared" si="4"/>
        <v>59.9808028601407</v>
      </c>
      <c r="V11" s="13">
        <f t="shared" si="5"/>
        <v>240.83182177573136</v>
      </c>
      <c r="W11" s="13">
        <f t="shared" si="6"/>
        <v>253.68557634278818</v>
      </c>
      <c r="X11" s="13">
        <f t="shared" si="7"/>
        <v>64.51418225709114</v>
      </c>
      <c r="Y11" s="13">
        <f t="shared" si="8"/>
        <v>305.63467143356786</v>
      </c>
      <c r="Z11" s="13">
        <f t="shared" si="9"/>
        <v>59.9808028601407</v>
      </c>
      <c r="AB11" s="15"/>
      <c r="AC11" s="15"/>
      <c r="AD11" s="15"/>
      <c r="AE11" s="15"/>
      <c r="AF11" s="15"/>
      <c r="AG11" s="15"/>
      <c r="AH11" s="15"/>
      <c r="AI11" s="15"/>
      <c r="AJ11" s="15"/>
    </row>
    <row r="12" spans="1:36" ht="14.25">
      <c r="A12" s="6">
        <v>36770</v>
      </c>
      <c r="B12" s="18">
        <v>220.24146990577927</v>
      </c>
      <c r="C12" s="18">
        <v>140.61557030778516</v>
      </c>
      <c r="D12" s="18">
        <v>157.50972762645915</v>
      </c>
      <c r="E12" s="18">
        <v>111.61726978</v>
      </c>
      <c r="F12" s="12"/>
      <c r="G12" s="70">
        <f>C12*'data1 - Freight &amp; Duty'!$B$9</f>
        <v>35.15389257694629</v>
      </c>
      <c r="H12" s="13">
        <f>'data1 - Freight &amp; Duty'!$B$4</f>
        <v>50</v>
      </c>
      <c r="I12" s="18">
        <v>51</v>
      </c>
      <c r="J12" s="13">
        <f t="shared" si="0"/>
        <v>276.76946288473147</v>
      </c>
      <c r="K12" s="13">
        <f t="shared" si="1"/>
        <v>241.61557030778516</v>
      </c>
      <c r="M12" s="13">
        <f>D12*'data1 - Freight &amp; Duty'!$B$9</f>
        <v>39.37743190661479</v>
      </c>
      <c r="N12" s="13">
        <f>'data1 - Freight &amp; Duty'!$B$5</f>
        <v>58</v>
      </c>
      <c r="O12" s="18">
        <v>51</v>
      </c>
      <c r="P12" s="13">
        <f t="shared" si="2"/>
        <v>305.88715953307394</v>
      </c>
      <c r="R12" s="13">
        <f t="shared" si="3"/>
        <v>55.46167773083887</v>
      </c>
      <c r="S12" s="13">
        <f t="shared" si="4"/>
        <v>60.132295719844365</v>
      </c>
      <c r="V12" s="13">
        <f t="shared" si="5"/>
        <v>220.24146990577927</v>
      </c>
      <c r="W12" s="13">
        <f t="shared" si="6"/>
        <v>241.61557030778516</v>
      </c>
      <c r="X12" s="13">
        <f t="shared" si="7"/>
        <v>55.46167773083887</v>
      </c>
      <c r="Y12" s="13">
        <f t="shared" si="8"/>
        <v>305.88715953307394</v>
      </c>
      <c r="Z12" s="13">
        <f t="shared" si="9"/>
        <v>60.132295719844365</v>
      </c>
      <c r="AB12" s="15"/>
      <c r="AC12" s="15"/>
      <c r="AD12" s="15"/>
      <c r="AE12" s="15"/>
      <c r="AF12" s="15"/>
      <c r="AG12" s="15"/>
      <c r="AH12" s="15"/>
      <c r="AI12" s="15"/>
      <c r="AJ12" s="15"/>
    </row>
    <row r="13" spans="1:36" ht="14.25">
      <c r="A13" s="6">
        <v>36800</v>
      </c>
      <c r="B13" s="18">
        <v>209.30503159202198</v>
      </c>
      <c r="C13" s="18">
        <v>150.87507543753773</v>
      </c>
      <c r="D13" s="18">
        <v>159.08822951463944</v>
      </c>
      <c r="E13" s="18">
        <v>113.9793608</v>
      </c>
      <c r="F13" s="12"/>
      <c r="G13" s="70">
        <f>C13*'data1 - Freight &amp; Duty'!$B$9</f>
        <v>37.71876885938443</v>
      </c>
      <c r="H13" s="13">
        <f>'data1 - Freight &amp; Duty'!$B$4</f>
        <v>50</v>
      </c>
      <c r="I13" s="18">
        <v>51</v>
      </c>
      <c r="J13" s="13">
        <f t="shared" si="0"/>
        <v>289.59384429692216</v>
      </c>
      <c r="K13" s="13">
        <f t="shared" si="1"/>
        <v>251.87507543753773</v>
      </c>
      <c r="M13" s="13">
        <f>D13*'data1 - Freight &amp; Duty'!$B$9</f>
        <v>39.77205737865986</v>
      </c>
      <c r="N13" s="13">
        <f>'data1 - Freight &amp; Duty'!$B$5</f>
        <v>58</v>
      </c>
      <c r="O13" s="18">
        <v>51</v>
      </c>
      <c r="P13" s="13">
        <f t="shared" si="2"/>
        <v>307.8602868932993</v>
      </c>
      <c r="R13" s="13">
        <f t="shared" si="3"/>
        <v>63.156306578153306</v>
      </c>
      <c r="S13" s="13">
        <f t="shared" si="4"/>
        <v>61.31617213597957</v>
      </c>
      <c r="V13" s="13">
        <f t="shared" si="5"/>
        <v>209.30503159202198</v>
      </c>
      <c r="W13" s="13">
        <f t="shared" si="6"/>
        <v>251.87507543753773</v>
      </c>
      <c r="X13" s="13">
        <f t="shared" si="7"/>
        <v>63.156306578153306</v>
      </c>
      <c r="Y13" s="13">
        <f t="shared" si="8"/>
        <v>307.8602868932993</v>
      </c>
      <c r="Z13" s="13">
        <f t="shared" si="9"/>
        <v>61.31617213597957</v>
      </c>
      <c r="AB13" s="15"/>
      <c r="AC13" s="15"/>
      <c r="AD13" s="15"/>
      <c r="AE13" s="15"/>
      <c r="AF13" s="15"/>
      <c r="AG13" s="15"/>
      <c r="AH13" s="15"/>
      <c r="AI13" s="15"/>
      <c r="AJ13" s="15"/>
    </row>
    <row r="14" spans="1:36" ht="14.25">
      <c r="A14" s="6">
        <v>36831</v>
      </c>
      <c r="B14" s="18">
        <v>214.03017839605587</v>
      </c>
      <c r="C14" s="18">
        <v>156.91007845503924</v>
      </c>
      <c r="D14" s="18">
        <v>160.38034865293184</v>
      </c>
      <c r="E14" s="18">
        <v>117.128813</v>
      </c>
      <c r="F14" s="12"/>
      <c r="G14" s="70">
        <f>C14*'data1 - Freight &amp; Duty'!$B$9</f>
        <v>39.22751961375981</v>
      </c>
      <c r="H14" s="13">
        <f>'data1 - Freight &amp; Duty'!$B$4</f>
        <v>50</v>
      </c>
      <c r="I14" s="18">
        <v>51</v>
      </c>
      <c r="J14" s="13">
        <f t="shared" si="0"/>
        <v>297.13759806879904</v>
      </c>
      <c r="K14" s="13">
        <f t="shared" si="1"/>
        <v>257.91007845503924</v>
      </c>
      <c r="M14" s="13">
        <f>D14*'data1 - Freight &amp; Duty'!$B$9</f>
        <v>40.09508716323296</v>
      </c>
      <c r="N14" s="13">
        <f>'data1 - Freight &amp; Duty'!$B$5</f>
        <v>58</v>
      </c>
      <c r="O14" s="18">
        <v>51</v>
      </c>
      <c r="P14" s="13">
        <f t="shared" si="2"/>
        <v>309.4754358161648</v>
      </c>
      <c r="R14" s="13">
        <f t="shared" si="3"/>
        <v>67.68255884127943</v>
      </c>
      <c r="S14" s="13">
        <f t="shared" si="4"/>
        <v>62.28526148969888</v>
      </c>
      <c r="V14" s="13">
        <f t="shared" si="5"/>
        <v>214.03017839605587</v>
      </c>
      <c r="W14" s="13">
        <f t="shared" si="6"/>
        <v>257.91007845503924</v>
      </c>
      <c r="X14" s="13">
        <f t="shared" si="7"/>
        <v>67.68255884127943</v>
      </c>
      <c r="Y14" s="13">
        <f t="shared" si="8"/>
        <v>309.4754358161648</v>
      </c>
      <c r="Z14" s="13">
        <f t="shared" si="9"/>
        <v>62.28526148969888</v>
      </c>
      <c r="AB14" s="15"/>
      <c r="AC14" s="15"/>
      <c r="AD14" s="15"/>
      <c r="AE14" s="15"/>
      <c r="AF14" s="15"/>
      <c r="AG14" s="15"/>
      <c r="AH14" s="15"/>
      <c r="AI14" s="15"/>
      <c r="AJ14" s="15"/>
    </row>
    <row r="15" spans="1:36" ht="14.25">
      <c r="A15" s="6">
        <v>36861</v>
      </c>
      <c r="B15" s="18">
        <v>220.1533452724186</v>
      </c>
      <c r="C15" s="18">
        <v>133.9770669885335</v>
      </c>
      <c r="D15" s="18">
        <v>159.89887817980724</v>
      </c>
      <c r="E15" s="18">
        <v>117.9161666</v>
      </c>
      <c r="F15" s="12"/>
      <c r="G15" s="70">
        <f>C15*'data1 - Freight &amp; Duty'!$B$9</f>
        <v>33.49426674713337</v>
      </c>
      <c r="H15" s="13">
        <f>'data1 - Freight &amp; Duty'!$B$4</f>
        <v>50</v>
      </c>
      <c r="I15" s="18">
        <v>51</v>
      </c>
      <c r="J15" s="13">
        <f t="shared" si="0"/>
        <v>268.47133373566686</v>
      </c>
      <c r="K15" s="13">
        <f t="shared" si="1"/>
        <v>234.9770669885335</v>
      </c>
      <c r="M15" s="13">
        <f>D15*'data1 - Freight &amp; Duty'!$B$9</f>
        <v>39.97471954495181</v>
      </c>
      <c r="N15" s="13">
        <f>'data1 - Freight &amp; Duty'!$B$5</f>
        <v>58</v>
      </c>
      <c r="O15" s="18">
        <v>51</v>
      </c>
      <c r="P15" s="13">
        <f t="shared" si="2"/>
        <v>308.87359772475907</v>
      </c>
      <c r="R15" s="13">
        <f t="shared" si="3"/>
        <v>50.48280024140013</v>
      </c>
      <c r="S15" s="13">
        <f t="shared" si="4"/>
        <v>61.92415863485543</v>
      </c>
      <c r="V15" s="13">
        <f t="shared" si="5"/>
        <v>220.1533452724186</v>
      </c>
      <c r="W15" s="13">
        <f t="shared" si="6"/>
        <v>234.9770669885335</v>
      </c>
      <c r="X15" s="13">
        <f t="shared" si="7"/>
        <v>50.48280024140013</v>
      </c>
      <c r="Y15" s="13">
        <f t="shared" si="8"/>
        <v>308.87359772475907</v>
      </c>
      <c r="Z15" s="13">
        <f t="shared" si="9"/>
        <v>61.92415863485543</v>
      </c>
      <c r="AB15" s="15"/>
      <c r="AC15" s="15"/>
      <c r="AD15" s="15"/>
      <c r="AE15" s="15"/>
      <c r="AF15" s="15"/>
      <c r="AG15" s="15"/>
      <c r="AH15" s="15"/>
      <c r="AI15" s="15"/>
      <c r="AJ15" s="15"/>
    </row>
    <row r="16" spans="1:36" ht="14.25">
      <c r="A16" s="6">
        <v>36892</v>
      </c>
      <c r="B16" s="18">
        <v>205.66708224138958</v>
      </c>
      <c r="C16" s="18">
        <v>112.05432937181664</v>
      </c>
      <c r="D16" s="18">
        <v>157.9522397377868</v>
      </c>
      <c r="E16" s="18">
        <v>120.6719573</v>
      </c>
      <c r="F16" s="12"/>
      <c r="G16" s="70">
        <f>C16*'data1 - Freight &amp; Duty'!$B$9</f>
        <v>28.01358234295416</v>
      </c>
      <c r="H16" s="13">
        <f>'data1 - Freight &amp; Duty'!$B$4</f>
        <v>50</v>
      </c>
      <c r="I16" s="18">
        <v>51</v>
      </c>
      <c r="J16" s="13">
        <f t="shared" si="0"/>
        <v>241.0679117147708</v>
      </c>
      <c r="K16" s="13">
        <f t="shared" si="1"/>
        <v>213.05432937181664</v>
      </c>
      <c r="M16" s="13">
        <f>D16*'data1 - Freight &amp; Duty'!$B$9</f>
        <v>39.4880599344467</v>
      </c>
      <c r="N16" s="13">
        <f>'data1 - Freight &amp; Duty'!$B$5</f>
        <v>58</v>
      </c>
      <c r="O16" s="18">
        <v>51</v>
      </c>
      <c r="P16" s="13">
        <f t="shared" si="2"/>
        <v>306.44029967223355</v>
      </c>
      <c r="R16" s="13">
        <f t="shared" si="3"/>
        <v>34.040747028862484</v>
      </c>
      <c r="S16" s="13">
        <f t="shared" si="4"/>
        <v>60.4641798033401</v>
      </c>
      <c r="U16" s="10">
        <v>2001</v>
      </c>
      <c r="V16" s="13">
        <f t="shared" si="5"/>
        <v>205.66708224138958</v>
      </c>
      <c r="W16" s="13">
        <f t="shared" si="6"/>
        <v>213.05432937181664</v>
      </c>
      <c r="X16" s="13">
        <f t="shared" si="7"/>
        <v>34.040747028862484</v>
      </c>
      <c r="Y16" s="13">
        <f t="shared" si="8"/>
        <v>306.44029967223355</v>
      </c>
      <c r="Z16" s="13">
        <f t="shared" si="9"/>
        <v>60.4641798033401</v>
      </c>
      <c r="AB16" s="15"/>
      <c r="AC16" s="15"/>
      <c r="AD16" s="15"/>
      <c r="AE16" s="15"/>
      <c r="AF16" s="15"/>
      <c r="AG16" s="15"/>
      <c r="AH16" s="15"/>
      <c r="AI16" s="15"/>
      <c r="AJ16" s="15"/>
    </row>
    <row r="17" spans="1:36" ht="14.25">
      <c r="A17" s="6">
        <v>36923</v>
      </c>
      <c r="B17" s="18">
        <v>188.71139510117146</v>
      </c>
      <c r="C17" s="18">
        <v>117.7136389360498</v>
      </c>
      <c r="D17" s="18">
        <v>159.45168787174538</v>
      </c>
      <c r="E17" s="18">
        <v>121.8530104</v>
      </c>
      <c r="F17" s="12"/>
      <c r="G17" s="70">
        <f>C17*'data1 - Freight &amp; Duty'!$B$9</f>
        <v>29.42840973401245</v>
      </c>
      <c r="H17" s="13">
        <f>'data1 - Freight &amp; Duty'!$B$4</f>
        <v>50</v>
      </c>
      <c r="I17" s="18">
        <v>51</v>
      </c>
      <c r="J17" s="13">
        <f t="shared" si="0"/>
        <v>248.14204867006225</v>
      </c>
      <c r="K17" s="13">
        <f t="shared" si="1"/>
        <v>218.7136389360498</v>
      </c>
      <c r="M17" s="13">
        <f>D17*'data1 - Freight &amp; Duty'!$B$9</f>
        <v>39.862921967936344</v>
      </c>
      <c r="N17" s="13">
        <f>'data1 - Freight &amp; Duty'!$B$5</f>
        <v>58</v>
      </c>
      <c r="O17" s="18">
        <v>51</v>
      </c>
      <c r="P17" s="13">
        <f t="shared" si="2"/>
        <v>308.31460983968174</v>
      </c>
      <c r="R17" s="13">
        <f t="shared" si="3"/>
        <v>38.28522920203736</v>
      </c>
      <c r="S17" s="13">
        <f t="shared" si="4"/>
        <v>61.58876590380903</v>
      </c>
      <c r="V17" s="13">
        <f t="shared" si="5"/>
        <v>188.71139510117146</v>
      </c>
      <c r="W17" s="13">
        <f t="shared" si="6"/>
        <v>218.7136389360498</v>
      </c>
      <c r="X17" s="13">
        <f t="shared" si="7"/>
        <v>38.28522920203736</v>
      </c>
      <c r="Y17" s="13">
        <f t="shared" si="8"/>
        <v>308.31460983968174</v>
      </c>
      <c r="Z17" s="13">
        <f t="shared" si="9"/>
        <v>61.58876590380903</v>
      </c>
      <c r="AB17" s="15"/>
      <c r="AC17" s="15"/>
      <c r="AD17" s="15"/>
      <c r="AE17" s="15"/>
      <c r="AF17" s="15"/>
      <c r="AG17" s="15"/>
      <c r="AH17" s="15"/>
      <c r="AI17" s="15"/>
      <c r="AJ17" s="15"/>
    </row>
    <row r="18" spans="1:36" ht="14.25">
      <c r="A18" s="6">
        <v>36951</v>
      </c>
      <c r="B18" s="18">
        <v>185.05895449550354</v>
      </c>
      <c r="C18" s="18">
        <v>130.16411997736276</v>
      </c>
      <c r="D18" s="18">
        <v>152.89318628191572</v>
      </c>
      <c r="E18" s="18">
        <v>117.3571608</v>
      </c>
      <c r="F18" s="12"/>
      <c r="G18" s="70">
        <f>C18*'data1 - Freight &amp; Duty'!$B$9</f>
        <v>32.54102999434069</v>
      </c>
      <c r="H18" s="13">
        <f>'data1 - Freight &amp; Duty'!$B$4</f>
        <v>50</v>
      </c>
      <c r="I18" s="18">
        <v>51</v>
      </c>
      <c r="J18" s="13">
        <f t="shared" si="0"/>
        <v>263.70514997170346</v>
      </c>
      <c r="K18" s="13">
        <f t="shared" si="1"/>
        <v>231.16411997736276</v>
      </c>
      <c r="M18" s="13">
        <f>D18*'data1 - Freight &amp; Duty'!$B$9</f>
        <v>38.22329657047893</v>
      </c>
      <c r="N18" s="13">
        <f>'data1 - Freight &amp; Duty'!$B$5</f>
        <v>58</v>
      </c>
      <c r="O18" s="18">
        <v>51</v>
      </c>
      <c r="P18" s="13">
        <f t="shared" si="2"/>
        <v>300.11648285239465</v>
      </c>
      <c r="R18" s="13">
        <f t="shared" si="3"/>
        <v>47.62308998302207</v>
      </c>
      <c r="S18" s="13">
        <f t="shared" si="4"/>
        <v>56.66988971143678</v>
      </c>
      <c r="V18" s="13">
        <f t="shared" si="5"/>
        <v>185.05895449550354</v>
      </c>
      <c r="W18" s="13">
        <f t="shared" si="6"/>
        <v>231.16411997736276</v>
      </c>
      <c r="X18" s="13">
        <f t="shared" si="7"/>
        <v>47.62308998302207</v>
      </c>
      <c r="Y18" s="13">
        <f t="shared" si="8"/>
        <v>300.11648285239465</v>
      </c>
      <c r="Z18" s="13">
        <f t="shared" si="9"/>
        <v>56.66988971143678</v>
      </c>
      <c r="AB18" s="15"/>
      <c r="AC18" s="15"/>
      <c r="AD18" s="15"/>
      <c r="AE18" s="15"/>
      <c r="AF18" s="15"/>
      <c r="AG18" s="15"/>
      <c r="AH18" s="15"/>
      <c r="AI18" s="15"/>
      <c r="AJ18" s="15"/>
    </row>
    <row r="19" spans="1:36" ht="14.25">
      <c r="A19" s="6">
        <v>36982</v>
      </c>
      <c r="B19" s="18">
        <v>180.64516129032256</v>
      </c>
      <c r="C19" s="18">
        <v>125.0707413695529</v>
      </c>
      <c r="D19" s="18">
        <v>147.7102718482029</v>
      </c>
      <c r="E19" s="18">
        <v>116.7351363</v>
      </c>
      <c r="F19" s="12"/>
      <c r="G19" s="70">
        <f>C19*'data1 - Freight &amp; Duty'!$B$9</f>
        <v>31.267685342388226</v>
      </c>
      <c r="H19" s="13">
        <f>'data1 - Freight &amp; Duty'!$B$4</f>
        <v>50</v>
      </c>
      <c r="I19" s="18">
        <v>51</v>
      </c>
      <c r="J19" s="13">
        <f t="shared" si="0"/>
        <v>257.3384267119411</v>
      </c>
      <c r="K19" s="13">
        <f t="shared" si="1"/>
        <v>226.0707413695529</v>
      </c>
      <c r="M19" s="13">
        <f>D19*'data1 - Freight &amp; Duty'!$B$9</f>
        <v>36.92756796205072</v>
      </c>
      <c r="N19" s="13">
        <f>'data1 - Freight &amp; Duty'!$B$5</f>
        <v>58</v>
      </c>
      <c r="O19" s="18">
        <v>51</v>
      </c>
      <c r="P19" s="13">
        <f t="shared" si="2"/>
        <v>293.6378398102536</v>
      </c>
      <c r="R19" s="13">
        <f t="shared" si="3"/>
        <v>43.80305602716467</v>
      </c>
      <c r="S19" s="13">
        <f t="shared" si="4"/>
        <v>52.78270388615218</v>
      </c>
      <c r="V19" s="13">
        <f t="shared" si="5"/>
        <v>180.64516129032256</v>
      </c>
      <c r="W19" s="13">
        <f t="shared" si="6"/>
        <v>226.0707413695529</v>
      </c>
      <c r="X19" s="13">
        <f t="shared" si="7"/>
        <v>43.80305602716467</v>
      </c>
      <c r="Y19" s="13">
        <f t="shared" si="8"/>
        <v>293.6378398102536</v>
      </c>
      <c r="Z19" s="13">
        <f t="shared" si="9"/>
        <v>52.78270388615218</v>
      </c>
      <c r="AB19" s="15"/>
      <c r="AC19" s="15"/>
      <c r="AD19" s="15"/>
      <c r="AE19" s="15"/>
      <c r="AF19" s="15"/>
      <c r="AG19" s="15"/>
      <c r="AH19" s="15"/>
      <c r="AI19" s="15"/>
      <c r="AJ19" s="15"/>
    </row>
    <row r="20" spans="1:36" ht="14.25">
      <c r="A20" s="6">
        <v>37012</v>
      </c>
      <c r="B20" s="18">
        <v>169.7648756472286</v>
      </c>
      <c r="C20" s="18">
        <v>111.48839841539332</v>
      </c>
      <c r="D20" s="18">
        <v>170.99896239579232</v>
      </c>
      <c r="E20" s="18">
        <v>117.3518965</v>
      </c>
      <c r="F20" s="12"/>
      <c r="G20" s="70">
        <f>C20*'data1 - Freight &amp; Duty'!$B$9</f>
        <v>27.87209960384833</v>
      </c>
      <c r="H20" s="13">
        <f>'data1 - Freight &amp; Duty'!$B$4</f>
        <v>50</v>
      </c>
      <c r="I20" s="18">
        <v>51</v>
      </c>
      <c r="J20" s="13">
        <f t="shared" si="0"/>
        <v>240.36049801924165</v>
      </c>
      <c r="K20" s="13">
        <f t="shared" si="1"/>
        <v>212.4883984153933</v>
      </c>
      <c r="M20" s="13">
        <f>D20*'data1 - Freight &amp; Duty'!$B$9</f>
        <v>42.74974059894808</v>
      </c>
      <c r="N20" s="13">
        <f>'data1 - Freight &amp; Duty'!$B$5</f>
        <v>58</v>
      </c>
      <c r="O20" s="18">
        <v>51</v>
      </c>
      <c r="P20" s="13">
        <f t="shared" si="2"/>
        <v>322.74870299474037</v>
      </c>
      <c r="R20" s="13">
        <f t="shared" si="3"/>
        <v>33.61629881154499</v>
      </c>
      <c r="S20" s="13">
        <f t="shared" si="4"/>
        <v>70.24922179684424</v>
      </c>
      <c r="V20" s="13">
        <f t="shared" si="5"/>
        <v>169.7648756472286</v>
      </c>
      <c r="W20" s="13">
        <f t="shared" si="6"/>
        <v>212.4883984153933</v>
      </c>
      <c r="X20" s="13">
        <f t="shared" si="7"/>
        <v>33.61629881154499</v>
      </c>
      <c r="Y20" s="13">
        <f t="shared" si="8"/>
        <v>322.74870299474037</v>
      </c>
      <c r="Z20" s="13">
        <f t="shared" si="9"/>
        <v>70.24922179684424</v>
      </c>
      <c r="AB20" s="15"/>
      <c r="AC20" s="15"/>
      <c r="AD20" s="15"/>
      <c r="AE20" s="15"/>
      <c r="AF20" s="15"/>
      <c r="AG20" s="15"/>
      <c r="AH20" s="15"/>
      <c r="AI20" s="15"/>
      <c r="AJ20" s="15"/>
    </row>
    <row r="21" spans="1:36" ht="14.25">
      <c r="A21" s="6">
        <v>37043</v>
      </c>
      <c r="B21" s="18">
        <v>167.1895757370191</v>
      </c>
      <c r="C21" s="18">
        <v>102.43350311262026</v>
      </c>
      <c r="D21" s="18">
        <v>166.84412637458544</v>
      </c>
      <c r="E21" s="18">
        <v>121.7408126</v>
      </c>
      <c r="F21" s="12"/>
      <c r="G21" s="70">
        <f>C21*'data1 - Freight &amp; Duty'!$B$9</f>
        <v>25.608375778155064</v>
      </c>
      <c r="H21" s="13">
        <f>'data1 - Freight &amp; Duty'!$B$4</f>
        <v>50</v>
      </c>
      <c r="I21" s="18">
        <v>51</v>
      </c>
      <c r="J21" s="13">
        <f t="shared" si="0"/>
        <v>229.0418788907753</v>
      </c>
      <c r="K21" s="13">
        <f t="shared" si="1"/>
        <v>203.43350311262026</v>
      </c>
      <c r="M21" s="13">
        <f>D21*'data1 - Freight &amp; Duty'!$B$9</f>
        <v>41.71103159364636</v>
      </c>
      <c r="N21" s="13">
        <f>'data1 - Freight &amp; Duty'!$B$5</f>
        <v>58</v>
      </c>
      <c r="O21" s="18">
        <v>51</v>
      </c>
      <c r="P21" s="13">
        <f t="shared" si="2"/>
        <v>317.5551579682318</v>
      </c>
      <c r="R21" s="13">
        <f t="shared" si="3"/>
        <v>26.825127334465193</v>
      </c>
      <c r="S21" s="13">
        <f t="shared" si="4"/>
        <v>67.13309478093908</v>
      </c>
      <c r="V21" s="13">
        <f t="shared" si="5"/>
        <v>167.1895757370191</v>
      </c>
      <c r="W21" s="13">
        <f t="shared" si="6"/>
        <v>203.43350311262026</v>
      </c>
      <c r="X21" s="13">
        <f t="shared" si="7"/>
        <v>26.825127334465193</v>
      </c>
      <c r="Y21" s="13">
        <f t="shared" si="8"/>
        <v>317.5551579682318</v>
      </c>
      <c r="Z21" s="13">
        <f t="shared" si="9"/>
        <v>67.13309478093908</v>
      </c>
      <c r="AB21" s="15"/>
      <c r="AC21" s="15"/>
      <c r="AD21" s="15"/>
      <c r="AE21" s="15"/>
      <c r="AF21" s="15"/>
      <c r="AG21" s="15"/>
      <c r="AH21" s="15"/>
      <c r="AI21" s="15"/>
      <c r="AJ21" s="15"/>
    </row>
    <row r="22" spans="1:36" ht="14.25">
      <c r="A22" s="6">
        <v>37073</v>
      </c>
      <c r="B22" s="18">
        <v>152.56720690925556</v>
      </c>
      <c r="C22" s="18">
        <v>80.36219581211091</v>
      </c>
      <c r="D22" s="18">
        <v>165.88858035404374</v>
      </c>
      <c r="E22" s="18">
        <v>120.4751265</v>
      </c>
      <c r="F22" s="12"/>
      <c r="G22" s="70">
        <f>C22*'data1 - Freight &amp; Duty'!$B$9</f>
        <v>20.090548953027728</v>
      </c>
      <c r="H22" s="13">
        <f>'data1 - Freight &amp; Duty'!$B$4</f>
        <v>50</v>
      </c>
      <c r="I22" s="18">
        <v>51</v>
      </c>
      <c r="J22" s="13">
        <f t="shared" si="0"/>
        <v>201.45274476513865</v>
      </c>
      <c r="K22" s="13">
        <f t="shared" si="1"/>
        <v>181.3621958121109</v>
      </c>
      <c r="M22" s="13">
        <f>D22*'data1 - Freight &amp; Duty'!$B$9</f>
        <v>41.472145088510935</v>
      </c>
      <c r="N22" s="13">
        <f>'data1 - Freight &amp; Duty'!$B$5</f>
        <v>58</v>
      </c>
      <c r="O22" s="18">
        <v>51</v>
      </c>
      <c r="P22" s="13">
        <f t="shared" si="2"/>
        <v>316.36072544255467</v>
      </c>
      <c r="R22" s="13">
        <f t="shared" si="3"/>
        <v>10.271646859083184</v>
      </c>
      <c r="S22" s="13">
        <f t="shared" si="4"/>
        <v>66.41643526553281</v>
      </c>
      <c r="V22" s="13">
        <f t="shared" si="5"/>
        <v>152.56720690925556</v>
      </c>
      <c r="W22" s="13">
        <f t="shared" si="6"/>
        <v>181.3621958121109</v>
      </c>
      <c r="X22" s="13">
        <f t="shared" si="7"/>
        <v>10.271646859083184</v>
      </c>
      <c r="Y22" s="13">
        <f t="shared" si="8"/>
        <v>316.36072544255467</v>
      </c>
      <c r="Z22" s="13">
        <f t="shared" si="9"/>
        <v>66.41643526553281</v>
      </c>
      <c r="AB22" s="15"/>
      <c r="AC22" s="15"/>
      <c r="AD22" s="15"/>
      <c r="AE22" s="15"/>
      <c r="AF22" s="15"/>
      <c r="AG22" s="15"/>
      <c r="AH22" s="15"/>
      <c r="AI22" s="15"/>
      <c r="AJ22" s="15"/>
    </row>
    <row r="23" spans="1:36" ht="14.25">
      <c r="A23" s="6">
        <v>37104</v>
      </c>
      <c r="B23" s="18">
        <v>140.80025231405216</v>
      </c>
      <c r="C23" s="18">
        <v>51.49971703452179</v>
      </c>
      <c r="D23" s="18">
        <v>166.46059001776322</v>
      </c>
      <c r="E23" s="18">
        <v>121.1453231</v>
      </c>
      <c r="F23" s="12"/>
      <c r="G23" s="70">
        <f>C23*'data1 - Freight &amp; Duty'!$B$9</f>
        <v>12.874929258630447</v>
      </c>
      <c r="H23" s="13">
        <f>'data1 - Freight &amp; Duty'!$B$4</f>
        <v>50</v>
      </c>
      <c r="I23" s="18">
        <v>51</v>
      </c>
      <c r="J23" s="13">
        <f t="shared" si="0"/>
        <v>165.37464629315224</v>
      </c>
      <c r="K23" s="13">
        <f t="shared" si="1"/>
        <v>152.49971703452178</v>
      </c>
      <c r="M23" s="13">
        <f>D23*'data1 - Freight &amp; Duty'!$B$9</f>
        <v>41.615147504440806</v>
      </c>
      <c r="N23" s="13">
        <f>'data1 - Freight &amp; Duty'!$B$5</f>
        <v>58</v>
      </c>
      <c r="O23" s="18">
        <v>51</v>
      </c>
      <c r="P23" s="13">
        <f t="shared" si="2"/>
        <v>317.075737522204</v>
      </c>
      <c r="R23" s="13">
        <f t="shared" si="3"/>
        <v>-11.375212224108658</v>
      </c>
      <c r="S23" s="13">
        <f t="shared" si="4"/>
        <v>66.84544251332241</v>
      </c>
      <c r="V23" s="13">
        <f t="shared" si="5"/>
        <v>140.80025231405216</v>
      </c>
      <c r="W23" s="13">
        <f t="shared" si="6"/>
        <v>152.49971703452178</v>
      </c>
      <c r="X23" s="13">
        <f t="shared" si="7"/>
        <v>-11.375212224108658</v>
      </c>
      <c r="Y23" s="13">
        <f t="shared" si="8"/>
        <v>317.075737522204</v>
      </c>
      <c r="Z23" s="13">
        <f t="shared" si="9"/>
        <v>66.84544251332241</v>
      </c>
      <c r="AB23" s="15"/>
      <c r="AC23" s="15"/>
      <c r="AD23" s="15"/>
      <c r="AE23" s="15"/>
      <c r="AF23" s="15"/>
      <c r="AG23" s="15"/>
      <c r="AH23" s="15"/>
      <c r="AI23" s="15"/>
      <c r="AJ23" s="15"/>
    </row>
    <row r="24" spans="1:36" ht="14.25">
      <c r="A24" s="6">
        <v>37135</v>
      </c>
      <c r="B24" s="18">
        <v>136.09865533965552</v>
      </c>
      <c r="C24" s="18">
        <v>52.0656479909451</v>
      </c>
      <c r="D24" s="18">
        <v>168.51486195832305</v>
      </c>
      <c r="E24" s="18">
        <v>118.4198668</v>
      </c>
      <c r="F24" s="12"/>
      <c r="G24" s="70">
        <f>C24*'data1 - Freight &amp; Duty'!$B$9</f>
        <v>13.016411997736276</v>
      </c>
      <c r="H24" s="13">
        <f>'data1 - Freight &amp; Duty'!$B$4</f>
        <v>50</v>
      </c>
      <c r="I24" s="18">
        <v>51</v>
      </c>
      <c r="J24" s="13">
        <f t="shared" si="0"/>
        <v>166.08205998868138</v>
      </c>
      <c r="K24" s="13">
        <f t="shared" si="1"/>
        <v>153.0656479909451</v>
      </c>
      <c r="M24" s="13">
        <f>D24*'data1 - Freight &amp; Duty'!$B$9</f>
        <v>42.12871548958076</v>
      </c>
      <c r="N24" s="13">
        <f>'data1 - Freight &amp; Duty'!$B$5</f>
        <v>58</v>
      </c>
      <c r="O24" s="18">
        <v>51</v>
      </c>
      <c r="P24" s="13">
        <f t="shared" si="2"/>
        <v>319.6435774479038</v>
      </c>
      <c r="R24" s="13">
        <f t="shared" si="3"/>
        <v>-10.950764006791175</v>
      </c>
      <c r="S24" s="13">
        <f t="shared" si="4"/>
        <v>68.38614646874228</v>
      </c>
      <c r="V24" s="13">
        <f t="shared" si="5"/>
        <v>136.09865533965552</v>
      </c>
      <c r="W24" s="13">
        <f t="shared" si="6"/>
        <v>153.0656479909451</v>
      </c>
      <c r="X24" s="13">
        <f t="shared" si="7"/>
        <v>-10.950764006791175</v>
      </c>
      <c r="Y24" s="13">
        <f t="shared" si="8"/>
        <v>319.6435774479038</v>
      </c>
      <c r="Z24" s="13">
        <f t="shared" si="9"/>
        <v>68.38614646874228</v>
      </c>
      <c r="AB24" s="15"/>
      <c r="AC24" s="15"/>
      <c r="AD24" s="15"/>
      <c r="AE24" s="15"/>
      <c r="AF24" s="15"/>
      <c r="AG24" s="15"/>
      <c r="AH24" s="15"/>
      <c r="AI24" s="15"/>
      <c r="AJ24" s="15"/>
    </row>
    <row r="25" spans="1:36" ht="14.25">
      <c r="A25" s="6">
        <v>37165</v>
      </c>
      <c r="B25" s="18">
        <v>127.47941123085171</v>
      </c>
      <c r="C25" s="18">
        <v>50.36785512167515</v>
      </c>
      <c r="D25" s="18">
        <v>168.8482600247306</v>
      </c>
      <c r="E25" s="18">
        <v>118.3426802</v>
      </c>
      <c r="F25" s="12"/>
      <c r="G25" s="70">
        <f>C25*'data1 - Freight &amp; Duty'!$B$9</f>
        <v>12.591963780418787</v>
      </c>
      <c r="H25" s="13">
        <f>'data1 - Freight &amp; Duty'!$B$4</f>
        <v>50</v>
      </c>
      <c r="I25" s="18">
        <v>51</v>
      </c>
      <c r="J25" s="13">
        <f t="shared" si="0"/>
        <v>163.95981890209393</v>
      </c>
      <c r="K25" s="13">
        <f t="shared" si="1"/>
        <v>151.36785512167515</v>
      </c>
      <c r="M25" s="13">
        <f>D25*'data1 - Freight &amp; Duty'!$B$9</f>
        <v>42.21206500618265</v>
      </c>
      <c r="N25" s="13">
        <f>'data1 - Freight &amp; Duty'!$B$5</f>
        <v>58</v>
      </c>
      <c r="O25" s="18">
        <v>51</v>
      </c>
      <c r="P25" s="13">
        <f t="shared" si="2"/>
        <v>320.06032503091325</v>
      </c>
      <c r="R25" s="13">
        <f t="shared" si="3"/>
        <v>-12.224108658743639</v>
      </c>
      <c r="S25" s="13">
        <f t="shared" si="4"/>
        <v>68.63619501854794</v>
      </c>
      <c r="V25" s="13">
        <f t="shared" si="5"/>
        <v>127.47941123085171</v>
      </c>
      <c r="W25" s="13">
        <f t="shared" si="6"/>
        <v>151.36785512167515</v>
      </c>
      <c r="X25" s="13">
        <f t="shared" si="7"/>
        <v>-12.224108658743639</v>
      </c>
      <c r="Y25" s="13">
        <f t="shared" si="8"/>
        <v>320.06032503091325</v>
      </c>
      <c r="Z25" s="13">
        <f t="shared" si="9"/>
        <v>68.63619501854794</v>
      </c>
      <c r="AB25" s="15"/>
      <c r="AC25" s="15"/>
      <c r="AD25" s="15"/>
      <c r="AE25" s="15"/>
      <c r="AF25" s="15"/>
      <c r="AG25" s="15"/>
      <c r="AH25" s="15"/>
      <c r="AI25" s="15"/>
      <c r="AJ25" s="15"/>
    </row>
    <row r="26" spans="1:36" ht="14.25">
      <c r="A26" s="6">
        <v>37196</v>
      </c>
      <c r="B26" s="18">
        <v>112.85744641030296</v>
      </c>
      <c r="C26" s="18">
        <v>50.36785512167515</v>
      </c>
      <c r="D26" s="18">
        <v>170.99896239579232</v>
      </c>
      <c r="E26" s="18">
        <v>121.2083571</v>
      </c>
      <c r="F26" s="12"/>
      <c r="G26" s="70">
        <f>C26*'data1 - Freight &amp; Duty'!$B$9</f>
        <v>12.591963780418787</v>
      </c>
      <c r="H26" s="13">
        <f>'data1 - Freight &amp; Duty'!$B$4</f>
        <v>50</v>
      </c>
      <c r="I26" s="18">
        <v>51</v>
      </c>
      <c r="J26" s="13">
        <f t="shared" si="0"/>
        <v>163.95981890209393</v>
      </c>
      <c r="K26" s="13">
        <f t="shared" si="1"/>
        <v>151.36785512167515</v>
      </c>
      <c r="M26" s="13">
        <f>D26*'data1 - Freight &amp; Duty'!$B$9</f>
        <v>42.74974059894808</v>
      </c>
      <c r="N26" s="13">
        <f>'data1 - Freight &amp; Duty'!$B$5</f>
        <v>58</v>
      </c>
      <c r="O26" s="18">
        <v>51</v>
      </c>
      <c r="P26" s="13">
        <f t="shared" si="2"/>
        <v>322.74870299474037</v>
      </c>
      <c r="R26" s="13">
        <f t="shared" si="3"/>
        <v>-12.224108658743639</v>
      </c>
      <c r="S26" s="13">
        <f t="shared" si="4"/>
        <v>70.24922179684424</v>
      </c>
      <c r="V26" s="13">
        <f t="shared" si="5"/>
        <v>112.85744641030296</v>
      </c>
      <c r="W26" s="13">
        <f t="shared" si="6"/>
        <v>151.36785512167515</v>
      </c>
      <c r="X26" s="13">
        <f t="shared" si="7"/>
        <v>-12.224108658743639</v>
      </c>
      <c r="Y26" s="13">
        <f t="shared" si="8"/>
        <v>322.74870299474037</v>
      </c>
      <c r="Z26" s="13">
        <f t="shared" si="9"/>
        <v>70.24922179684424</v>
      </c>
      <c r="AB26" s="15"/>
      <c r="AC26" s="15"/>
      <c r="AD26" s="15"/>
      <c r="AE26" s="15"/>
      <c r="AF26" s="15"/>
      <c r="AG26" s="15"/>
      <c r="AH26" s="15"/>
      <c r="AI26" s="15"/>
      <c r="AJ26" s="15"/>
    </row>
    <row r="27" spans="1:26" ht="14.25">
      <c r="A27" s="6">
        <v>37226</v>
      </c>
      <c r="B27" s="18">
        <v>112.82394522319795</v>
      </c>
      <c r="C27" s="18">
        <v>53.19750990379174</v>
      </c>
      <c r="D27" s="18">
        <v>172.67324228629238</v>
      </c>
      <c r="E27" s="18">
        <v>125.543257</v>
      </c>
      <c r="F27" s="12"/>
      <c r="G27" s="70">
        <f>C27*'data1 - Freight &amp; Duty'!$B$9</f>
        <v>13.299377475947935</v>
      </c>
      <c r="H27" s="13">
        <f>'data1 - Freight &amp; Duty'!$B$4</f>
        <v>50</v>
      </c>
      <c r="I27" s="18">
        <v>51</v>
      </c>
      <c r="J27" s="13">
        <f t="shared" si="0"/>
        <v>167.4968873797397</v>
      </c>
      <c r="K27" s="13">
        <f t="shared" si="1"/>
        <v>154.19750990379174</v>
      </c>
      <c r="M27" s="13">
        <f>D27*'data1 - Freight &amp; Duty'!$B$9</f>
        <v>43.168310571573095</v>
      </c>
      <c r="N27" s="13">
        <f>'data1 - Freight &amp; Duty'!$B$5</f>
        <v>58</v>
      </c>
      <c r="O27" s="18">
        <v>51</v>
      </c>
      <c r="P27" s="13">
        <f t="shared" si="2"/>
        <v>324.8415528578655</v>
      </c>
      <c r="R27" s="13">
        <f t="shared" si="3"/>
        <v>-10.101867572156195</v>
      </c>
      <c r="S27" s="13">
        <f t="shared" si="4"/>
        <v>71.50493171471928</v>
      </c>
      <c r="V27" s="13">
        <f t="shared" si="5"/>
        <v>112.82394522319795</v>
      </c>
      <c r="W27" s="13">
        <f t="shared" si="6"/>
        <v>154.19750990379174</v>
      </c>
      <c r="X27" s="13">
        <f t="shared" si="7"/>
        <v>-10.101867572156195</v>
      </c>
      <c r="Y27" s="13">
        <f t="shared" si="8"/>
        <v>324.8415528578655</v>
      </c>
      <c r="Z27" s="13">
        <f t="shared" si="9"/>
        <v>71.50493171471928</v>
      </c>
    </row>
    <row r="28" spans="1:36" ht="14.25">
      <c r="A28" s="6">
        <v>37257</v>
      </c>
      <c r="B28" s="18">
        <v>119.03196757580514</v>
      </c>
      <c r="C28" s="18">
        <v>57.681641708264</v>
      </c>
      <c r="D28" s="18">
        <v>171.95876659590544</v>
      </c>
      <c r="E28" s="18">
        <v>128.30659319999998</v>
      </c>
      <c r="F28" s="12"/>
      <c r="G28" s="70">
        <f>C28*'data1 - Freight &amp; Duty'!$B$9</f>
        <v>14.420410427066</v>
      </c>
      <c r="H28" s="13">
        <f>'data1 - Freight &amp; Duty'!$B$4</f>
        <v>50</v>
      </c>
      <c r="I28" s="18">
        <v>51</v>
      </c>
      <c r="J28" s="13">
        <f t="shared" si="0"/>
        <v>173.10205213532998</v>
      </c>
      <c r="K28" s="13">
        <f t="shared" si="1"/>
        <v>158.681641708264</v>
      </c>
      <c r="M28" s="13">
        <f>D28*'data1 - Freight &amp; Duty'!$B$9</f>
        <v>42.98969164897636</v>
      </c>
      <c r="N28" s="13">
        <f>'data1 - Freight &amp; Duty'!$B$5</f>
        <v>58</v>
      </c>
      <c r="O28" s="18">
        <v>51</v>
      </c>
      <c r="P28" s="13">
        <f t="shared" si="2"/>
        <v>323.9484582448818</v>
      </c>
      <c r="R28" s="13">
        <f t="shared" si="3"/>
        <v>-6.738768718802</v>
      </c>
      <c r="S28" s="13">
        <f t="shared" si="4"/>
        <v>70.96907494692908</v>
      </c>
      <c r="U28" s="10">
        <v>2002</v>
      </c>
      <c r="V28" s="13">
        <f t="shared" si="5"/>
        <v>119.03196757580514</v>
      </c>
      <c r="W28" s="13">
        <f t="shared" si="6"/>
        <v>158.681641708264</v>
      </c>
      <c r="X28" s="13">
        <f t="shared" si="7"/>
        <v>-6.738768718802</v>
      </c>
      <c r="Y28" s="13">
        <f t="shared" si="8"/>
        <v>323.9484582448818</v>
      </c>
      <c r="Z28" s="13">
        <f t="shared" si="9"/>
        <v>70.96907494692908</v>
      </c>
      <c r="AB28" s="19"/>
      <c r="AC28" s="19"/>
      <c r="AD28" s="19"/>
      <c r="AE28" s="19"/>
      <c r="AF28" s="19"/>
      <c r="AG28" s="19"/>
      <c r="AH28" s="19"/>
      <c r="AI28" s="19"/>
      <c r="AJ28" s="19"/>
    </row>
    <row r="29" spans="1:36" ht="14.25">
      <c r="A29" s="6">
        <v>37288</v>
      </c>
      <c r="B29" s="18">
        <v>118.99183528576499</v>
      </c>
      <c r="C29" s="18">
        <v>65.44647809206877</v>
      </c>
      <c r="D29" s="18">
        <v>169.75988349376624</v>
      </c>
      <c r="E29" s="18">
        <v>120.6771376</v>
      </c>
      <c r="F29" s="12"/>
      <c r="G29" s="70">
        <f>C29*'data1 - Freight &amp; Duty'!$B$9</f>
        <v>16.361619523017193</v>
      </c>
      <c r="H29" s="13">
        <f>'data1 - Freight &amp; Duty'!$B$4</f>
        <v>50</v>
      </c>
      <c r="I29" s="18">
        <v>51</v>
      </c>
      <c r="J29" s="13">
        <f t="shared" si="0"/>
        <v>182.80809761508596</v>
      </c>
      <c r="K29" s="13">
        <f t="shared" si="1"/>
        <v>166.4464780920688</v>
      </c>
      <c r="M29" s="13">
        <f>D29*'data1 - Freight &amp; Duty'!$B$9</f>
        <v>42.43997087344156</v>
      </c>
      <c r="N29" s="13">
        <f>'data1 - Freight &amp; Duty'!$B$5</f>
        <v>58</v>
      </c>
      <c r="O29" s="18">
        <v>51</v>
      </c>
      <c r="P29" s="13">
        <f t="shared" si="2"/>
        <v>321.19985436720776</v>
      </c>
      <c r="R29" s="13">
        <f t="shared" si="3"/>
        <v>-0.9151414309484238</v>
      </c>
      <c r="S29" s="13">
        <f t="shared" si="4"/>
        <v>69.31991262032469</v>
      </c>
      <c r="V29" s="13">
        <f t="shared" si="5"/>
        <v>118.99183528576499</v>
      </c>
      <c r="W29" s="13">
        <f t="shared" si="6"/>
        <v>166.4464780920688</v>
      </c>
      <c r="X29" s="13">
        <f t="shared" si="7"/>
        <v>-0.9151414309484238</v>
      </c>
      <c r="Y29" s="13">
        <f t="shared" si="8"/>
        <v>321.19985436720776</v>
      </c>
      <c r="Z29" s="13">
        <f t="shared" si="9"/>
        <v>69.31991262032469</v>
      </c>
      <c r="AB29" s="19"/>
      <c r="AC29" s="19"/>
      <c r="AD29" s="19"/>
      <c r="AE29" s="19"/>
      <c r="AF29" s="19"/>
      <c r="AG29" s="19"/>
      <c r="AH29" s="19"/>
      <c r="AI29" s="19"/>
      <c r="AJ29" s="19"/>
    </row>
    <row r="30" spans="1:36" ht="14.25">
      <c r="A30" s="6">
        <v>37316</v>
      </c>
      <c r="B30" s="18">
        <v>99.21651691662966</v>
      </c>
      <c r="C30" s="18">
        <v>72.10205213533001</v>
      </c>
      <c r="D30" s="18">
        <v>165.88858035404374</v>
      </c>
      <c r="E30" s="18">
        <v>120.7999099</v>
      </c>
      <c r="F30" s="12"/>
      <c r="G30" s="70">
        <f>C30*'data1 - Freight &amp; Duty'!$B$9</f>
        <v>18.025513033832503</v>
      </c>
      <c r="H30" s="13">
        <f>'data1 - Freight &amp; Duty'!$B$4</f>
        <v>50</v>
      </c>
      <c r="I30" s="18">
        <v>51</v>
      </c>
      <c r="J30" s="13">
        <f t="shared" si="0"/>
        <v>191.12756516916252</v>
      </c>
      <c r="K30" s="13">
        <f t="shared" si="1"/>
        <v>173.10205213533</v>
      </c>
      <c r="M30" s="13">
        <f>D30*'data1 - Freight &amp; Duty'!$B$9</f>
        <v>41.472145088510935</v>
      </c>
      <c r="N30" s="13">
        <f>'data1 - Freight &amp; Duty'!$B$5</f>
        <v>58</v>
      </c>
      <c r="O30" s="18">
        <v>51</v>
      </c>
      <c r="P30" s="13">
        <f t="shared" si="2"/>
        <v>316.36072544255467</v>
      </c>
      <c r="R30" s="13">
        <f t="shared" si="3"/>
        <v>4.076539101497509</v>
      </c>
      <c r="S30" s="13">
        <f t="shared" si="4"/>
        <v>66.41643526553281</v>
      </c>
      <c r="V30" s="13">
        <f t="shared" si="5"/>
        <v>99.21651691662966</v>
      </c>
      <c r="W30" s="13">
        <f t="shared" si="6"/>
        <v>173.10205213533</v>
      </c>
      <c r="X30" s="13">
        <f t="shared" si="7"/>
        <v>4.076539101497509</v>
      </c>
      <c r="Y30" s="13">
        <f t="shared" si="8"/>
        <v>316.36072544255467</v>
      </c>
      <c r="Z30" s="13">
        <f t="shared" si="9"/>
        <v>66.41643526553281</v>
      </c>
      <c r="AB30" s="19"/>
      <c r="AC30" s="19"/>
      <c r="AD30" s="19"/>
      <c r="AE30" s="19"/>
      <c r="AF30" s="19"/>
      <c r="AG30" s="19"/>
      <c r="AH30" s="19"/>
      <c r="AI30" s="19"/>
      <c r="AJ30" s="19"/>
    </row>
    <row r="31" spans="1:36" ht="14.25">
      <c r="A31" s="6">
        <v>37347</v>
      </c>
      <c r="B31" s="18">
        <v>106.4636192520292</v>
      </c>
      <c r="C31" s="18">
        <v>79.312257348863</v>
      </c>
      <c r="D31" s="18">
        <v>166.03265589716864</v>
      </c>
      <c r="E31" s="18">
        <v>121.8239272</v>
      </c>
      <c r="F31" s="12"/>
      <c r="G31" s="70">
        <f>C31*'data1 - Freight &amp; Duty'!$B$9</f>
        <v>19.82806433721575</v>
      </c>
      <c r="H31" s="13">
        <f>'data1 - Freight &amp; Duty'!$B$4</f>
        <v>50</v>
      </c>
      <c r="I31" s="18">
        <v>51</v>
      </c>
      <c r="J31" s="13">
        <f t="shared" si="0"/>
        <v>200.14032168607875</v>
      </c>
      <c r="K31" s="13">
        <f t="shared" si="1"/>
        <v>180.312257348863</v>
      </c>
      <c r="M31" s="13">
        <f>D31*'data1 - Freight &amp; Duty'!$B$9</f>
        <v>41.50816397429216</v>
      </c>
      <c r="N31" s="13">
        <f>'data1 - Freight &amp; Duty'!$B$5</f>
        <v>58</v>
      </c>
      <c r="O31" s="18">
        <v>51</v>
      </c>
      <c r="P31" s="13">
        <f t="shared" si="2"/>
        <v>316.5408198714608</v>
      </c>
      <c r="R31" s="13">
        <f t="shared" si="3"/>
        <v>9.48419301164725</v>
      </c>
      <c r="S31" s="13">
        <f t="shared" si="4"/>
        <v>66.52449192287648</v>
      </c>
      <c r="V31" s="13">
        <f t="shared" si="5"/>
        <v>106.4636192520292</v>
      </c>
      <c r="W31" s="13">
        <f t="shared" si="6"/>
        <v>180.312257348863</v>
      </c>
      <c r="X31" s="13">
        <f t="shared" si="7"/>
        <v>9.48419301164725</v>
      </c>
      <c r="Y31" s="13">
        <f t="shared" si="8"/>
        <v>316.5408198714608</v>
      </c>
      <c r="Z31" s="13">
        <f t="shared" si="9"/>
        <v>66.52449192287648</v>
      </c>
      <c r="AB31" s="19"/>
      <c r="AC31" s="19"/>
      <c r="AD31" s="19"/>
      <c r="AE31" s="19"/>
      <c r="AF31" s="19"/>
      <c r="AG31" s="19"/>
      <c r="AH31" s="19"/>
      <c r="AI31" s="19"/>
      <c r="AJ31" s="19"/>
    </row>
    <row r="32" spans="1:36" ht="14.25">
      <c r="A32" s="6">
        <v>37377</v>
      </c>
      <c r="B32" s="18">
        <v>125.27754722736529</v>
      </c>
      <c r="C32" s="18">
        <v>105.37992235163617</v>
      </c>
      <c r="D32" s="18">
        <v>191.7187609749245</v>
      </c>
      <c r="E32" s="18">
        <v>114.0160582</v>
      </c>
      <c r="F32" s="12"/>
      <c r="G32" s="70">
        <f>C32*'data1 - Freight &amp; Duty'!$B$9</f>
        <v>26.344980587909042</v>
      </c>
      <c r="H32" s="13">
        <f>'data1 - Freight &amp; Duty'!$B$4</f>
        <v>50</v>
      </c>
      <c r="I32" s="18">
        <v>51</v>
      </c>
      <c r="J32" s="13">
        <f t="shared" si="0"/>
        <v>232.72490293954522</v>
      </c>
      <c r="K32" s="13">
        <f t="shared" si="1"/>
        <v>206.37992235163617</v>
      </c>
      <c r="M32" s="13">
        <f>D32*'data1 - Freight &amp; Duty'!$B$9</f>
        <v>47.92969024373112</v>
      </c>
      <c r="N32" s="13">
        <f>'data1 - Freight &amp; Duty'!$B$5</f>
        <v>58</v>
      </c>
      <c r="O32" s="18">
        <v>51</v>
      </c>
      <c r="P32" s="13">
        <f t="shared" si="2"/>
        <v>348.6484512186556</v>
      </c>
      <c r="R32" s="13">
        <f t="shared" si="3"/>
        <v>29.03494176372712</v>
      </c>
      <c r="S32" s="13">
        <f t="shared" si="4"/>
        <v>85.78907073119336</v>
      </c>
      <c r="V32" s="13">
        <f t="shared" si="5"/>
        <v>125.27754722736529</v>
      </c>
      <c r="W32" s="13">
        <f t="shared" si="6"/>
        <v>206.37992235163617</v>
      </c>
      <c r="X32" s="13">
        <f t="shared" si="7"/>
        <v>29.03494176372712</v>
      </c>
      <c r="Y32" s="13">
        <f t="shared" si="8"/>
        <v>348.6484512186556</v>
      </c>
      <c r="Z32" s="13">
        <f t="shared" si="9"/>
        <v>85.78907073119336</v>
      </c>
      <c r="AB32" s="19"/>
      <c r="AC32" s="19"/>
      <c r="AD32" s="19"/>
      <c r="AE32" s="19"/>
      <c r="AF32" s="19"/>
      <c r="AG32" s="19"/>
      <c r="AH32" s="19"/>
      <c r="AI32" s="19"/>
      <c r="AJ32" s="19"/>
    </row>
    <row r="33" spans="1:36" ht="14.25">
      <c r="A33" s="6">
        <v>37408</v>
      </c>
      <c r="B33" s="18">
        <v>148.02949855007367</v>
      </c>
      <c r="C33" s="18">
        <v>118.69107043815863</v>
      </c>
      <c r="D33" s="18">
        <v>194.28429069684674</v>
      </c>
      <c r="E33" s="18">
        <v>109.16193225</v>
      </c>
      <c r="F33" s="12"/>
      <c r="G33" s="70">
        <f>C33*'data1 - Freight &amp; Duty'!$B$9</f>
        <v>29.672767609539658</v>
      </c>
      <c r="H33" s="13">
        <f>'data1 - Freight &amp; Duty'!$B$4</f>
        <v>50</v>
      </c>
      <c r="I33" s="18">
        <v>51</v>
      </c>
      <c r="J33" s="13">
        <f t="shared" si="0"/>
        <v>249.3638380476983</v>
      </c>
      <c r="K33" s="13">
        <f t="shared" si="1"/>
        <v>219.69107043815865</v>
      </c>
      <c r="M33" s="13">
        <f>D33*'data1 - Freight &amp; Duty'!$B$9</f>
        <v>48.571072674211685</v>
      </c>
      <c r="N33" s="13">
        <f>'data1 - Freight &amp; Duty'!$B$5</f>
        <v>58</v>
      </c>
      <c r="O33" s="18">
        <v>51</v>
      </c>
      <c r="P33" s="13">
        <f t="shared" si="2"/>
        <v>351.8553633710584</v>
      </c>
      <c r="R33" s="13">
        <f t="shared" si="3"/>
        <v>39.01830282861897</v>
      </c>
      <c r="S33" s="13">
        <f t="shared" si="4"/>
        <v>87.71321802263506</v>
      </c>
      <c r="V33" s="13">
        <f t="shared" si="5"/>
        <v>148.02949855007367</v>
      </c>
      <c r="W33" s="13">
        <f t="shared" si="6"/>
        <v>219.69107043815865</v>
      </c>
      <c r="X33" s="13">
        <f t="shared" si="7"/>
        <v>39.01830282861897</v>
      </c>
      <c r="Y33" s="13">
        <f t="shared" si="8"/>
        <v>351.8553633710584</v>
      </c>
      <c r="Z33" s="13">
        <f t="shared" si="9"/>
        <v>87.71321802263506</v>
      </c>
      <c r="AB33" s="19"/>
      <c r="AC33" s="19"/>
      <c r="AD33" s="19"/>
      <c r="AE33" s="19"/>
      <c r="AF33" s="19"/>
      <c r="AG33" s="19"/>
      <c r="AH33" s="19"/>
      <c r="AI33" s="19"/>
      <c r="AJ33" s="19"/>
    </row>
    <row r="34" spans="1:36" ht="14.25">
      <c r="A34" s="6">
        <v>37438</v>
      </c>
      <c r="B34" s="18">
        <v>141.0093164855402</v>
      </c>
      <c r="C34" s="18">
        <v>96.50582362728785</v>
      </c>
      <c r="D34" s="18">
        <v>198.27116551047834</v>
      </c>
      <c r="E34" s="18">
        <v>109.8386748</v>
      </c>
      <c r="F34" s="12"/>
      <c r="G34" s="70">
        <f>C34*'data1 - Freight &amp; Duty'!$B$9</f>
        <v>24.126455906821963</v>
      </c>
      <c r="H34" s="13">
        <f>'data1 - Freight &amp; Duty'!$B$4</f>
        <v>50</v>
      </c>
      <c r="I34" s="18">
        <v>51</v>
      </c>
      <c r="J34" s="13">
        <f t="shared" si="0"/>
        <v>221.6322795341098</v>
      </c>
      <c r="K34" s="13">
        <f t="shared" si="1"/>
        <v>197.50582362728784</v>
      </c>
      <c r="M34" s="13">
        <f>D34*'data1 - Freight &amp; Duty'!$B$9</f>
        <v>49.567791377619585</v>
      </c>
      <c r="N34" s="13">
        <f>'data1 - Freight &amp; Duty'!$B$5</f>
        <v>58</v>
      </c>
      <c r="O34" s="18">
        <v>51</v>
      </c>
      <c r="P34" s="13">
        <f t="shared" si="2"/>
        <v>356.8389568880979</v>
      </c>
      <c r="R34" s="13">
        <f t="shared" si="3"/>
        <v>22.379367720465893</v>
      </c>
      <c r="S34" s="13">
        <f t="shared" si="4"/>
        <v>90.70337413285876</v>
      </c>
      <c r="V34" s="13">
        <f t="shared" si="5"/>
        <v>141.0093164855402</v>
      </c>
      <c r="W34" s="13">
        <f t="shared" si="6"/>
        <v>197.50582362728784</v>
      </c>
      <c r="X34" s="13">
        <f t="shared" si="7"/>
        <v>22.379367720465893</v>
      </c>
      <c r="Y34" s="13">
        <f t="shared" si="8"/>
        <v>356.8389568880979</v>
      </c>
      <c r="Z34" s="13">
        <f t="shared" si="9"/>
        <v>90.70337413285876</v>
      </c>
      <c r="AB34" s="19"/>
      <c r="AC34" s="19"/>
      <c r="AD34" s="19"/>
      <c r="AE34" s="19"/>
      <c r="AF34" s="19"/>
      <c r="AG34" s="19"/>
      <c r="AH34" s="19"/>
      <c r="AI34" s="19"/>
      <c r="AJ34" s="19"/>
    </row>
    <row r="35" spans="1:36" ht="14.25">
      <c r="A35" s="6">
        <v>37469</v>
      </c>
      <c r="B35" s="18">
        <v>139.58150925679192</v>
      </c>
      <c r="C35" s="18">
        <v>88.18635607321131</v>
      </c>
      <c r="D35" s="18">
        <v>197.56079907353794</v>
      </c>
      <c r="E35" s="18">
        <v>106.18176868</v>
      </c>
      <c r="F35" s="12"/>
      <c r="G35" s="70">
        <f>C35*'data1 - Freight &amp; Duty'!$B$9</f>
        <v>22.04658901830283</v>
      </c>
      <c r="H35" s="13">
        <f>'data1 - Freight &amp; Duty'!$B$4</f>
        <v>50</v>
      </c>
      <c r="I35" s="18">
        <v>51</v>
      </c>
      <c r="J35" s="13">
        <f t="shared" si="0"/>
        <v>211.23294509151413</v>
      </c>
      <c r="K35" s="13">
        <f t="shared" si="1"/>
        <v>189.1863560732113</v>
      </c>
      <c r="M35" s="13">
        <f>D35*'data1 - Freight &amp; Duty'!$B$9</f>
        <v>49.390199768384484</v>
      </c>
      <c r="N35" s="13">
        <f>'data1 - Freight &amp; Duty'!$B$5</f>
        <v>58</v>
      </c>
      <c r="O35" s="18">
        <v>51</v>
      </c>
      <c r="P35" s="13">
        <f t="shared" si="2"/>
        <v>355.95099884192246</v>
      </c>
      <c r="R35" s="13">
        <f t="shared" si="3"/>
        <v>16.13976705490849</v>
      </c>
      <c r="S35" s="13">
        <f t="shared" si="4"/>
        <v>90.17059930515344</v>
      </c>
      <c r="V35" s="13">
        <f t="shared" si="5"/>
        <v>139.58150925679192</v>
      </c>
      <c r="W35" s="13">
        <f t="shared" si="6"/>
        <v>189.1863560732113</v>
      </c>
      <c r="X35" s="13">
        <f t="shared" si="7"/>
        <v>16.13976705490849</v>
      </c>
      <c r="Y35" s="13">
        <f t="shared" si="8"/>
        <v>355.95099884192246</v>
      </c>
      <c r="Z35" s="13">
        <f t="shared" si="9"/>
        <v>90.17059930515344</v>
      </c>
      <c r="AB35" s="19"/>
      <c r="AC35" s="19"/>
      <c r="AD35" s="19"/>
      <c r="AE35" s="19"/>
      <c r="AF35" s="19"/>
      <c r="AG35" s="19"/>
      <c r="AH35" s="19"/>
      <c r="AI35" s="19"/>
      <c r="AJ35" s="19"/>
    </row>
    <row r="36" spans="1:36" ht="14.25">
      <c r="A36" s="6">
        <v>37500</v>
      </c>
      <c r="B36" s="18">
        <v>140.991423491709</v>
      </c>
      <c r="C36" s="18">
        <v>122.01885745978925</v>
      </c>
      <c r="D36" s="18">
        <v>195.10364546104358</v>
      </c>
      <c r="E36" s="18">
        <v>106.79466083</v>
      </c>
      <c r="F36" s="12"/>
      <c r="G36" s="70">
        <f>C36*'data1 - Freight &amp; Duty'!$B$9</f>
        <v>30.50471436494731</v>
      </c>
      <c r="H36" s="13">
        <f>'data1 - Freight &amp; Duty'!$B$4</f>
        <v>50</v>
      </c>
      <c r="I36" s="18">
        <v>51</v>
      </c>
      <c r="J36" s="13">
        <f t="shared" si="0"/>
        <v>253.52357182473656</v>
      </c>
      <c r="K36" s="13">
        <f t="shared" si="1"/>
        <v>223.01885745978925</v>
      </c>
      <c r="M36" s="13">
        <f>D36*'data1 - Freight &amp; Duty'!$B$9</f>
        <v>48.775911365260896</v>
      </c>
      <c r="N36" s="13">
        <f>'data1 - Freight &amp; Duty'!$B$5</f>
        <v>58</v>
      </c>
      <c r="O36" s="18">
        <v>51</v>
      </c>
      <c r="P36" s="13">
        <f t="shared" si="2"/>
        <v>352.87955682630445</v>
      </c>
      <c r="R36" s="13">
        <f t="shared" si="3"/>
        <v>41.51414309484193</v>
      </c>
      <c r="S36" s="13">
        <f t="shared" si="4"/>
        <v>88.32773409578269</v>
      </c>
      <c r="V36" s="13">
        <f t="shared" si="5"/>
        <v>140.991423491709</v>
      </c>
      <c r="W36" s="13">
        <f t="shared" si="6"/>
        <v>223.01885745978925</v>
      </c>
      <c r="X36" s="13">
        <f t="shared" si="7"/>
        <v>41.51414309484193</v>
      </c>
      <c r="Y36" s="13">
        <f t="shared" si="8"/>
        <v>352.87955682630445</v>
      </c>
      <c r="Z36" s="13">
        <f t="shared" si="9"/>
        <v>88.32773409578269</v>
      </c>
      <c r="AB36" s="19"/>
      <c r="AC36" s="19"/>
      <c r="AD36" s="19"/>
      <c r="AE36" s="19"/>
      <c r="AF36" s="19"/>
      <c r="AG36" s="19"/>
      <c r="AH36" s="19"/>
      <c r="AI36" s="19"/>
      <c r="AJ36" s="19"/>
    </row>
    <row r="37" spans="1:36" ht="14.25">
      <c r="A37" s="6">
        <v>37530</v>
      </c>
      <c r="B37" s="18">
        <v>148.4768516183977</v>
      </c>
      <c r="C37" s="18">
        <v>143.64947310038826</v>
      </c>
      <c r="D37" s="18">
        <v>189.31853650078028</v>
      </c>
      <c r="E37" s="18">
        <v>105.66541888</v>
      </c>
      <c r="F37" s="12"/>
      <c r="G37" s="70">
        <f>C37*'data1 - Freight &amp; Duty'!$B$9</f>
        <v>35.912368275097066</v>
      </c>
      <c r="H37" s="13">
        <f>'data1 - Freight &amp; Duty'!$B$4</f>
        <v>50</v>
      </c>
      <c r="I37" s="18">
        <v>51</v>
      </c>
      <c r="J37" s="13">
        <f t="shared" si="0"/>
        <v>280.5618413754853</v>
      </c>
      <c r="K37" s="13">
        <f t="shared" si="1"/>
        <v>244.64947310038826</v>
      </c>
      <c r="M37" s="13">
        <f>D37*'data1 - Freight &amp; Duty'!$B$9</f>
        <v>47.32963412519507</v>
      </c>
      <c r="N37" s="13">
        <f>'data1 - Freight &amp; Duty'!$B$5</f>
        <v>58</v>
      </c>
      <c r="O37" s="18">
        <v>51</v>
      </c>
      <c r="P37" s="13">
        <f t="shared" si="2"/>
        <v>345.64817062597535</v>
      </c>
      <c r="R37" s="13">
        <f t="shared" si="3"/>
        <v>57.7371048252912</v>
      </c>
      <c r="S37" s="13">
        <f t="shared" si="4"/>
        <v>83.98890237558521</v>
      </c>
      <c r="V37" s="13">
        <f t="shared" si="5"/>
        <v>148.4768516183977</v>
      </c>
      <c r="W37" s="13">
        <f t="shared" si="6"/>
        <v>244.64947310038826</v>
      </c>
      <c r="X37" s="13">
        <f t="shared" si="7"/>
        <v>57.7371048252912</v>
      </c>
      <c r="Y37" s="13">
        <f t="shared" si="8"/>
        <v>345.64817062597535</v>
      </c>
      <c r="Z37" s="13">
        <f t="shared" si="9"/>
        <v>83.98890237558521</v>
      </c>
      <c r="AB37" s="19"/>
      <c r="AC37" s="19"/>
      <c r="AD37" s="19"/>
      <c r="AE37" s="19"/>
      <c r="AF37" s="19"/>
      <c r="AG37" s="19"/>
      <c r="AH37" s="19"/>
      <c r="AI37" s="19"/>
      <c r="AJ37" s="19"/>
    </row>
    <row r="38" spans="1:36" ht="14.25">
      <c r="A38" s="6">
        <v>37561</v>
      </c>
      <c r="B38" s="18">
        <v>156.4040475133153</v>
      </c>
      <c r="C38" s="18">
        <v>150.3050471436495</v>
      </c>
      <c r="D38" s="18">
        <v>182.22177715468322</v>
      </c>
      <c r="E38" s="18">
        <v>107.55921484</v>
      </c>
      <c r="F38" s="12"/>
      <c r="G38" s="70">
        <f>C38*'data1 - Freight &amp; Duty'!$B$9</f>
        <v>37.57626178591237</v>
      </c>
      <c r="H38" s="13">
        <f>'data1 - Freight &amp; Duty'!$B$4</f>
        <v>50</v>
      </c>
      <c r="I38" s="18">
        <v>51</v>
      </c>
      <c r="J38" s="13">
        <f t="shared" si="0"/>
        <v>288.8813089295619</v>
      </c>
      <c r="K38" s="13">
        <f t="shared" si="1"/>
        <v>251.3050471436495</v>
      </c>
      <c r="M38" s="13">
        <f>D38*'data1 - Freight &amp; Duty'!$B$9</f>
        <v>45.555444288670806</v>
      </c>
      <c r="N38" s="13">
        <f>'data1 - Freight &amp; Duty'!$B$5</f>
        <v>58</v>
      </c>
      <c r="O38" s="18">
        <v>51</v>
      </c>
      <c r="P38" s="13">
        <f t="shared" si="2"/>
        <v>336.77722144335405</v>
      </c>
      <c r="R38" s="13">
        <f t="shared" si="3"/>
        <v>62.72878535773711</v>
      </c>
      <c r="S38" s="13">
        <f t="shared" si="4"/>
        <v>78.66633286601243</v>
      </c>
      <c r="V38" s="13">
        <f t="shared" si="5"/>
        <v>156.4040475133153</v>
      </c>
      <c r="W38" s="13">
        <f t="shared" si="6"/>
        <v>251.3050471436495</v>
      </c>
      <c r="X38" s="13">
        <f t="shared" si="7"/>
        <v>62.72878535773711</v>
      </c>
      <c r="Y38" s="13">
        <f t="shared" si="8"/>
        <v>336.77722144335405</v>
      </c>
      <c r="Z38" s="13">
        <f t="shared" si="9"/>
        <v>78.66633286601243</v>
      </c>
      <c r="AB38" s="19"/>
      <c r="AC38" s="19"/>
      <c r="AD38" s="19"/>
      <c r="AE38" s="19"/>
      <c r="AF38" s="19"/>
      <c r="AG38" s="19"/>
      <c r="AH38" s="19"/>
      <c r="AI38" s="19"/>
      <c r="AJ38" s="19"/>
    </row>
    <row r="39" spans="1:36" ht="14.25">
      <c r="A39" s="6">
        <v>37591</v>
      </c>
      <c r="B39" s="18">
        <v>164.84913510085133</v>
      </c>
      <c r="C39" s="18">
        <v>159.73377703826955</v>
      </c>
      <c r="D39" s="18">
        <v>181.12744284813695</v>
      </c>
      <c r="E39" s="18">
        <v>107.7180741</v>
      </c>
      <c r="F39" s="12"/>
      <c r="G39" s="70">
        <f>C39*'data1 - Freight &amp; Duty'!$B$9</f>
        <v>39.93344425956739</v>
      </c>
      <c r="H39" s="13">
        <f>'data1 - Freight &amp; Duty'!$B$4</f>
        <v>50</v>
      </c>
      <c r="I39" s="18">
        <v>51</v>
      </c>
      <c r="J39" s="13">
        <f t="shared" si="0"/>
        <v>300.66722129783693</v>
      </c>
      <c r="K39" s="13">
        <f t="shared" si="1"/>
        <v>260.7337770382695</v>
      </c>
      <c r="M39" s="13">
        <f>D39*'data1 - Freight &amp; Duty'!$B$9</f>
        <v>45.28186071203424</v>
      </c>
      <c r="N39" s="13">
        <f>'data1 - Freight &amp; Duty'!$B$5</f>
        <v>58</v>
      </c>
      <c r="O39" s="18">
        <v>51</v>
      </c>
      <c r="P39" s="13">
        <f t="shared" si="2"/>
        <v>335.4093035601712</v>
      </c>
      <c r="R39" s="13">
        <f t="shared" si="3"/>
        <v>69.80033277870217</v>
      </c>
      <c r="S39" s="13">
        <f t="shared" si="4"/>
        <v>77.8455821361027</v>
      </c>
      <c r="V39" s="13">
        <f t="shared" si="5"/>
        <v>164.84913510085133</v>
      </c>
      <c r="W39" s="13">
        <f t="shared" si="6"/>
        <v>260.7337770382695</v>
      </c>
      <c r="X39" s="13">
        <f t="shared" si="7"/>
        <v>69.80033277870217</v>
      </c>
      <c r="Y39" s="13">
        <f t="shared" si="8"/>
        <v>335.4093035601712</v>
      </c>
      <c r="Z39" s="13">
        <f t="shared" si="9"/>
        <v>77.8455821361027</v>
      </c>
      <c r="AB39" s="19"/>
      <c r="AC39" s="19"/>
      <c r="AD39" s="19"/>
      <c r="AE39" s="19"/>
      <c r="AF39" s="19"/>
      <c r="AG39" s="19"/>
      <c r="AH39" s="19"/>
      <c r="AI39" s="19"/>
      <c r="AJ39" s="19"/>
    </row>
    <row r="40" spans="1:36" ht="14.25">
      <c r="A40" s="6">
        <v>37622</v>
      </c>
      <c r="B40" s="18">
        <v>170.1307576394429</v>
      </c>
      <c r="C40" s="18">
        <v>117.76649746192894</v>
      </c>
      <c r="D40" s="18">
        <v>177.9103115630296</v>
      </c>
      <c r="E40" s="18">
        <v>110.99918677</v>
      </c>
      <c r="F40" s="12"/>
      <c r="G40" s="70">
        <f>C40*'data1 - Freight &amp; Duty'!$B$9</f>
        <v>29.441624365482234</v>
      </c>
      <c r="H40" s="13">
        <f>'data1 - Freight &amp; Duty'!$B$4</f>
        <v>50</v>
      </c>
      <c r="I40" s="18">
        <v>51</v>
      </c>
      <c r="J40" s="13">
        <f t="shared" si="0"/>
        <v>248.20812182741116</v>
      </c>
      <c r="K40" s="13">
        <f t="shared" si="1"/>
        <v>218.76649746192894</v>
      </c>
      <c r="M40" s="13">
        <f>D40*'data1 - Freight &amp; Duty'!$B$9</f>
        <v>44.4775778907574</v>
      </c>
      <c r="N40" s="13">
        <f>'data1 - Freight &amp; Duty'!$B$5</f>
        <v>58</v>
      </c>
      <c r="O40" s="18">
        <v>51</v>
      </c>
      <c r="P40" s="13">
        <f t="shared" si="2"/>
        <v>331.387889453787</v>
      </c>
      <c r="R40" s="13">
        <f t="shared" si="3"/>
        <v>38.32487309644671</v>
      </c>
      <c r="S40" s="13">
        <f t="shared" si="4"/>
        <v>75.4327336722722</v>
      </c>
      <c r="U40" s="10">
        <v>2003</v>
      </c>
      <c r="V40" s="13">
        <f t="shared" si="5"/>
        <v>170.1307576394429</v>
      </c>
      <c r="W40" s="13">
        <f t="shared" si="6"/>
        <v>218.76649746192894</v>
      </c>
      <c r="X40" s="13">
        <f t="shared" si="7"/>
        <v>38.32487309644671</v>
      </c>
      <c r="Y40" s="13">
        <f t="shared" si="8"/>
        <v>331.387889453787</v>
      </c>
      <c r="Z40" s="13">
        <f t="shared" si="9"/>
        <v>75.4327336722722</v>
      </c>
      <c r="AB40" s="19"/>
      <c r="AC40" s="19"/>
      <c r="AD40" s="19"/>
      <c r="AE40" s="19"/>
      <c r="AF40" s="19"/>
      <c r="AG40" s="19"/>
      <c r="AH40" s="19"/>
      <c r="AI40" s="19"/>
      <c r="AJ40" s="19"/>
    </row>
    <row r="41" spans="1:36" ht="14.25">
      <c r="A41" s="6">
        <v>37653</v>
      </c>
      <c r="B41" s="18">
        <v>173.518477548878</v>
      </c>
      <c r="C41" s="18">
        <v>117.76649746192894</v>
      </c>
      <c r="D41" s="18">
        <v>174.96234095061055</v>
      </c>
      <c r="E41" s="18">
        <v>113.9513734</v>
      </c>
      <c r="F41" s="12"/>
      <c r="G41" s="70">
        <f>C41*'data1 - Freight &amp; Duty'!$B$9</f>
        <v>29.441624365482234</v>
      </c>
      <c r="H41" s="13">
        <f>'data1 - Freight &amp; Duty'!$B$4</f>
        <v>50</v>
      </c>
      <c r="I41" s="18">
        <v>51</v>
      </c>
      <c r="J41" s="13">
        <f t="shared" si="0"/>
        <v>248.20812182741116</v>
      </c>
      <c r="K41" s="13">
        <f t="shared" si="1"/>
        <v>218.76649746192894</v>
      </c>
      <c r="M41" s="13">
        <f>D41*'data1 - Freight &amp; Duty'!$B$9</f>
        <v>43.74058523765264</v>
      </c>
      <c r="N41" s="13">
        <f>'data1 - Freight &amp; Duty'!$B$5</f>
        <v>58</v>
      </c>
      <c r="O41" s="18">
        <v>51</v>
      </c>
      <c r="P41" s="13">
        <f t="shared" si="2"/>
        <v>327.7029261882632</v>
      </c>
      <c r="R41" s="13">
        <f t="shared" si="3"/>
        <v>38.32487309644671</v>
      </c>
      <c r="S41" s="13">
        <f t="shared" si="4"/>
        <v>73.22175571295793</v>
      </c>
      <c r="V41" s="13">
        <f t="shared" si="5"/>
        <v>173.518477548878</v>
      </c>
      <c r="W41" s="13">
        <f t="shared" si="6"/>
        <v>218.76649746192894</v>
      </c>
      <c r="X41" s="13">
        <f t="shared" si="7"/>
        <v>38.32487309644671</v>
      </c>
      <c r="Y41" s="13">
        <f t="shared" si="8"/>
        <v>327.7029261882632</v>
      </c>
      <c r="Z41" s="13">
        <f t="shared" si="9"/>
        <v>73.22175571295793</v>
      </c>
      <c r="AB41" s="19"/>
      <c r="AC41" s="19"/>
      <c r="AD41" s="19"/>
      <c r="AE41" s="19"/>
      <c r="AF41" s="19"/>
      <c r="AG41" s="19"/>
      <c r="AH41" s="19"/>
      <c r="AI41" s="19"/>
      <c r="AJ41" s="19"/>
    </row>
    <row r="42" spans="1:36" ht="14.25">
      <c r="A42" s="6">
        <v>37681</v>
      </c>
      <c r="B42" s="18">
        <v>146.97198536954096</v>
      </c>
      <c r="C42" s="18">
        <v>126.90355329949237</v>
      </c>
      <c r="D42" s="18">
        <v>171.7422764739193</v>
      </c>
      <c r="E42" s="18">
        <v>112.68667151</v>
      </c>
      <c r="F42" s="12"/>
      <c r="G42" s="70">
        <f>C42*'data1 - Freight &amp; Duty'!$B$9</f>
        <v>31.725888324873093</v>
      </c>
      <c r="H42" s="13">
        <f>'data1 - Freight &amp; Duty'!$B$4</f>
        <v>50</v>
      </c>
      <c r="I42" s="18">
        <v>51</v>
      </c>
      <c r="J42" s="13">
        <f t="shared" si="0"/>
        <v>259.6294416243654</v>
      </c>
      <c r="K42" s="13">
        <f t="shared" si="1"/>
        <v>227.9035532994924</v>
      </c>
      <c r="M42" s="13">
        <f>D42*'data1 - Freight &amp; Duty'!$B$9</f>
        <v>42.935569118479826</v>
      </c>
      <c r="N42" s="13">
        <f>'data1 - Freight &amp; Duty'!$B$5</f>
        <v>58</v>
      </c>
      <c r="O42" s="18">
        <v>51</v>
      </c>
      <c r="P42" s="13">
        <f t="shared" si="2"/>
        <v>323.67784559239914</v>
      </c>
      <c r="R42" s="13">
        <f t="shared" si="3"/>
        <v>45.177664974619276</v>
      </c>
      <c r="S42" s="13">
        <f t="shared" si="4"/>
        <v>70.80670735543947</v>
      </c>
      <c r="V42" s="13">
        <f t="shared" si="5"/>
        <v>146.97198536954096</v>
      </c>
      <c r="W42" s="13">
        <f t="shared" si="6"/>
        <v>227.9035532994924</v>
      </c>
      <c r="X42" s="13">
        <f t="shared" si="7"/>
        <v>45.177664974619276</v>
      </c>
      <c r="Y42" s="13">
        <f t="shared" si="8"/>
        <v>323.67784559239914</v>
      </c>
      <c r="Z42" s="13">
        <f t="shared" si="9"/>
        <v>70.80670735543947</v>
      </c>
      <c r="AB42" s="19"/>
      <c r="AC42" s="19"/>
      <c r="AD42" s="19"/>
      <c r="AE42" s="19"/>
      <c r="AF42" s="19"/>
      <c r="AG42" s="19"/>
      <c r="AH42" s="19"/>
      <c r="AI42" s="19"/>
      <c r="AJ42" s="19"/>
    </row>
    <row r="43" spans="1:36" ht="14.25">
      <c r="A43" s="6">
        <v>37712</v>
      </c>
      <c r="B43" s="18">
        <v>152.4443974480984</v>
      </c>
      <c r="C43" s="18">
        <v>162.43654822335023</v>
      </c>
      <c r="D43" s="18">
        <v>172.3386791261523</v>
      </c>
      <c r="E43" s="18">
        <v>106.19021155</v>
      </c>
      <c r="F43" s="12"/>
      <c r="G43" s="70">
        <f>C43*'data1 - Freight &amp; Duty'!$B$9</f>
        <v>40.60913705583756</v>
      </c>
      <c r="H43" s="13">
        <f>'data1 - Freight &amp; Duty'!$B$4</f>
        <v>50</v>
      </c>
      <c r="I43" s="18">
        <v>51</v>
      </c>
      <c r="J43" s="13">
        <f t="shared" si="0"/>
        <v>304.04568527918775</v>
      </c>
      <c r="K43" s="13">
        <f t="shared" si="1"/>
        <v>263.4365482233502</v>
      </c>
      <c r="M43" s="13">
        <f>D43*'data1 - Freight &amp; Duty'!$B$9</f>
        <v>43.084669781538075</v>
      </c>
      <c r="N43" s="13">
        <f>'data1 - Freight &amp; Duty'!$B$5</f>
        <v>58</v>
      </c>
      <c r="O43" s="18">
        <v>51</v>
      </c>
      <c r="P43" s="13">
        <f t="shared" si="2"/>
        <v>324.4233489076904</v>
      </c>
      <c r="R43" s="13">
        <f t="shared" si="3"/>
        <v>71.82741116751268</v>
      </c>
      <c r="S43" s="13">
        <f t="shared" si="4"/>
        <v>71.25400934461422</v>
      </c>
      <c r="V43" s="13">
        <f t="shared" si="5"/>
        <v>152.4443974480984</v>
      </c>
      <c r="W43" s="13">
        <f t="shared" si="6"/>
        <v>263.4365482233502</v>
      </c>
      <c r="X43" s="13">
        <f t="shared" si="7"/>
        <v>71.82741116751268</v>
      </c>
      <c r="Y43" s="13">
        <f t="shared" si="8"/>
        <v>324.4233489076904</v>
      </c>
      <c r="Z43" s="13">
        <f t="shared" si="9"/>
        <v>71.25400934461422</v>
      </c>
      <c r="AB43" s="19"/>
      <c r="AC43" s="19"/>
      <c r="AD43" s="19"/>
      <c r="AE43" s="19"/>
      <c r="AF43" s="19"/>
      <c r="AG43" s="19"/>
      <c r="AH43" s="19"/>
      <c r="AI43" s="19"/>
      <c r="AJ43" s="19"/>
    </row>
    <row r="44" spans="1:36" ht="14.25">
      <c r="A44" s="6">
        <v>37742</v>
      </c>
      <c r="B44" s="18">
        <v>227.3210409286491</v>
      </c>
      <c r="C44" s="18">
        <v>170.0507614213198</v>
      </c>
      <c r="D44" s="18">
        <v>176.76974430028972</v>
      </c>
      <c r="E44" s="18">
        <v>115.3526871</v>
      </c>
      <c r="F44" s="12"/>
      <c r="G44" s="70">
        <f>C44*'data1 - Freight &amp; Duty'!$B$9</f>
        <v>42.51269035532995</v>
      </c>
      <c r="H44" s="13">
        <f>'data1 - Freight &amp; Duty'!$B$4</f>
        <v>50</v>
      </c>
      <c r="I44" s="18">
        <v>51</v>
      </c>
      <c r="J44" s="13">
        <f t="shared" si="0"/>
        <v>313.56345177664974</v>
      </c>
      <c r="K44" s="13">
        <f t="shared" si="1"/>
        <v>271.0507614213198</v>
      </c>
      <c r="M44" s="13">
        <f>D44*'data1 - Freight &amp; Duty'!$B$9</f>
        <v>44.19243607507243</v>
      </c>
      <c r="N44" s="13">
        <f>'data1 - Freight &amp; Duty'!$B$5</f>
        <v>58</v>
      </c>
      <c r="O44" s="18">
        <v>51</v>
      </c>
      <c r="P44" s="13">
        <f t="shared" si="2"/>
        <v>329.96218037536215</v>
      </c>
      <c r="R44" s="13">
        <f t="shared" si="3"/>
        <v>77.53807106598985</v>
      </c>
      <c r="S44" s="13">
        <f t="shared" si="4"/>
        <v>74.57730822521728</v>
      </c>
      <c r="V44" s="13">
        <f t="shared" si="5"/>
        <v>227.3210409286491</v>
      </c>
      <c r="W44" s="13">
        <f t="shared" si="6"/>
        <v>271.0507614213198</v>
      </c>
      <c r="X44" s="13">
        <f t="shared" si="7"/>
        <v>77.53807106598985</v>
      </c>
      <c r="Y44" s="13">
        <f t="shared" si="8"/>
        <v>329.96218037536215</v>
      </c>
      <c r="Z44" s="13">
        <f t="shared" si="9"/>
        <v>74.57730822521728</v>
      </c>
      <c r="AB44" s="19"/>
      <c r="AC44" s="19"/>
      <c r="AD44" s="19"/>
      <c r="AE44" s="19"/>
      <c r="AF44" s="19"/>
      <c r="AG44" s="19"/>
      <c r="AH44" s="19"/>
      <c r="AI44" s="19"/>
      <c r="AJ44" s="19"/>
    </row>
    <row r="45" spans="1:36" ht="14.25">
      <c r="A45" s="6">
        <v>37773</v>
      </c>
      <c r="B45" s="18">
        <v>224.86880141311656</v>
      </c>
      <c r="C45" s="18">
        <v>199.49238578680203</v>
      </c>
      <c r="D45" s="18">
        <v>173.58834807347395</v>
      </c>
      <c r="E45" s="18">
        <v>113.7768967</v>
      </c>
      <c r="F45" s="12"/>
      <c r="G45" s="70">
        <f>C45*'data1 - Freight &amp; Duty'!$B$9</f>
        <v>49.87309644670051</v>
      </c>
      <c r="H45" s="13">
        <f>'data1 - Freight &amp; Duty'!$B$4</f>
        <v>50</v>
      </c>
      <c r="I45" s="18">
        <v>51</v>
      </c>
      <c r="J45" s="13">
        <f t="shared" si="0"/>
        <v>350.3654822335026</v>
      </c>
      <c r="K45" s="13">
        <f t="shared" si="1"/>
        <v>300.49238578680206</v>
      </c>
      <c r="M45" s="13">
        <f>D45*'data1 - Freight &amp; Duty'!$B$9</f>
        <v>43.39708701836849</v>
      </c>
      <c r="N45" s="13">
        <f>'data1 - Freight &amp; Duty'!$B$5</f>
        <v>58</v>
      </c>
      <c r="O45" s="18">
        <v>51</v>
      </c>
      <c r="P45" s="13">
        <f t="shared" si="2"/>
        <v>325.9854350918424</v>
      </c>
      <c r="R45" s="13">
        <f t="shared" si="3"/>
        <v>99.61928934010152</v>
      </c>
      <c r="S45" s="13">
        <f t="shared" si="4"/>
        <v>72.19126105510546</v>
      </c>
      <c r="V45" s="13">
        <f t="shared" si="5"/>
        <v>224.86880141311656</v>
      </c>
      <c r="W45" s="13">
        <f t="shared" si="6"/>
        <v>300.49238578680206</v>
      </c>
      <c r="X45" s="13">
        <f t="shared" si="7"/>
        <v>99.61928934010152</v>
      </c>
      <c r="Y45" s="13">
        <f t="shared" si="8"/>
        <v>325.9854350918424</v>
      </c>
      <c r="Z45" s="13">
        <f t="shared" si="9"/>
        <v>72.19126105510546</v>
      </c>
      <c r="AB45" s="19"/>
      <c r="AC45" s="19"/>
      <c r="AD45" s="19"/>
      <c r="AE45" s="19"/>
      <c r="AF45" s="19"/>
      <c r="AG45" s="19"/>
      <c r="AH45" s="19"/>
      <c r="AI45" s="19"/>
      <c r="AJ45" s="19"/>
    </row>
    <row r="46" spans="1:36" ht="14.25">
      <c r="A46" s="6">
        <v>37803</v>
      </c>
      <c r="B46" s="18">
        <v>218.06895260010435</v>
      </c>
      <c r="C46" s="18">
        <v>172.58883248730965</v>
      </c>
      <c r="D46" s="18">
        <v>167.56216232351275</v>
      </c>
      <c r="E46" s="18">
        <v>114.4956772</v>
      </c>
      <c r="F46" s="12"/>
      <c r="G46" s="70">
        <f>C46*'data1 - Freight &amp; Duty'!$B$9</f>
        <v>43.14720812182741</v>
      </c>
      <c r="H46" s="13">
        <f>'data1 - Freight &amp; Duty'!$B$4</f>
        <v>50</v>
      </c>
      <c r="I46" s="18">
        <v>51</v>
      </c>
      <c r="J46" s="13">
        <f t="shared" si="0"/>
        <v>316.73604060913704</v>
      </c>
      <c r="K46" s="13">
        <f t="shared" si="1"/>
        <v>273.5888324873097</v>
      </c>
      <c r="M46" s="13">
        <f>D46*'data1 - Freight &amp; Duty'!$B$9</f>
        <v>41.89054058087819</v>
      </c>
      <c r="N46" s="13">
        <f>'data1 - Freight &amp; Duty'!$B$5</f>
        <v>58</v>
      </c>
      <c r="O46" s="18">
        <v>51</v>
      </c>
      <c r="P46" s="13">
        <f t="shared" si="2"/>
        <v>318.45270290439095</v>
      </c>
      <c r="R46" s="13">
        <f t="shared" si="3"/>
        <v>79.44162436548223</v>
      </c>
      <c r="S46" s="13">
        <f t="shared" si="4"/>
        <v>67.67162174263456</v>
      </c>
      <c r="V46" s="13">
        <f t="shared" si="5"/>
        <v>218.06895260010435</v>
      </c>
      <c r="W46" s="13">
        <f t="shared" si="6"/>
        <v>273.5888324873097</v>
      </c>
      <c r="X46" s="13">
        <f t="shared" si="7"/>
        <v>79.44162436548223</v>
      </c>
      <c r="Y46" s="13">
        <f t="shared" si="8"/>
        <v>318.45270290439095</v>
      </c>
      <c r="Z46" s="13">
        <f t="shared" si="9"/>
        <v>67.67162174263456</v>
      </c>
      <c r="AB46" s="19"/>
      <c r="AC46" s="19"/>
      <c r="AD46" s="19"/>
      <c r="AE46" s="19"/>
      <c r="AF46" s="19"/>
      <c r="AG46" s="19"/>
      <c r="AH46" s="19"/>
      <c r="AI46" s="19"/>
      <c r="AJ46" s="19"/>
    </row>
    <row r="47" spans="1:36" ht="14.25">
      <c r="A47" s="6">
        <v>37834</v>
      </c>
      <c r="B47" s="18">
        <v>219.41372652273128</v>
      </c>
      <c r="C47" s="18">
        <v>115.73604060913706</v>
      </c>
      <c r="D47" s="18">
        <v>166.84004042085243</v>
      </c>
      <c r="E47" s="18">
        <v>119.23163149999999</v>
      </c>
      <c r="F47" s="12"/>
      <c r="G47" s="70">
        <f>C47*'data1 - Freight &amp; Duty'!$B$9</f>
        <v>28.934010152284266</v>
      </c>
      <c r="H47" s="13">
        <f>'data1 - Freight &amp; Duty'!$B$4</f>
        <v>50</v>
      </c>
      <c r="I47" s="18">
        <v>51</v>
      </c>
      <c r="J47" s="13">
        <f t="shared" si="0"/>
        <v>245.67005076142132</v>
      </c>
      <c r="K47" s="13">
        <f t="shared" si="1"/>
        <v>216.73604060913706</v>
      </c>
      <c r="M47" s="13">
        <f>D47*'data1 - Freight &amp; Duty'!$B$9</f>
        <v>41.71001010521311</v>
      </c>
      <c r="N47" s="13">
        <f>'data1 - Freight &amp; Duty'!$B$5</f>
        <v>58</v>
      </c>
      <c r="O47" s="18">
        <v>51</v>
      </c>
      <c r="P47" s="13">
        <f t="shared" si="2"/>
        <v>317.55005052606555</v>
      </c>
      <c r="R47" s="13">
        <f t="shared" si="3"/>
        <v>36.802030456852805</v>
      </c>
      <c r="S47" s="13">
        <f t="shared" si="4"/>
        <v>67.13003031563932</v>
      </c>
      <c r="V47" s="13">
        <f t="shared" si="5"/>
        <v>219.41372652273128</v>
      </c>
      <c r="W47" s="13">
        <f t="shared" si="6"/>
        <v>216.73604060913706</v>
      </c>
      <c r="X47" s="13">
        <f t="shared" si="7"/>
        <v>36.802030456852805</v>
      </c>
      <c r="Y47" s="13">
        <f t="shared" si="8"/>
        <v>317.55005052606555</v>
      </c>
      <c r="Z47" s="13">
        <f t="shared" si="9"/>
        <v>67.13003031563932</v>
      </c>
      <c r="AB47" s="19"/>
      <c r="AC47" s="19"/>
      <c r="AD47" s="19"/>
      <c r="AE47" s="19"/>
      <c r="AF47" s="19"/>
      <c r="AG47" s="19"/>
      <c r="AH47" s="19"/>
      <c r="AI47" s="19"/>
      <c r="AJ47" s="19"/>
    </row>
    <row r="48" spans="1:36" ht="14.25">
      <c r="A48" s="6">
        <v>37865</v>
      </c>
      <c r="B48" s="18">
        <v>215.79265648889805</v>
      </c>
      <c r="C48" s="18">
        <v>113.19796954314721</v>
      </c>
      <c r="D48" s="18">
        <v>164.75405024653674</v>
      </c>
      <c r="E48" s="18">
        <v>129.39245920000002</v>
      </c>
      <c r="F48" s="12"/>
      <c r="G48" s="70">
        <f>C48*'data1 - Freight &amp; Duty'!$B$9</f>
        <v>28.299492385786802</v>
      </c>
      <c r="H48" s="13">
        <f>'data1 - Freight &amp; Duty'!$B$4</f>
        <v>50</v>
      </c>
      <c r="I48" s="18">
        <v>51</v>
      </c>
      <c r="J48" s="13">
        <f t="shared" si="0"/>
        <v>242.497461928934</v>
      </c>
      <c r="K48" s="13">
        <f t="shared" si="1"/>
        <v>214.19796954314722</v>
      </c>
      <c r="M48" s="13">
        <f>D48*'data1 - Freight &amp; Duty'!$B$9</f>
        <v>41.188512561634184</v>
      </c>
      <c r="N48" s="13">
        <f>'data1 - Freight &amp; Duty'!$B$5</f>
        <v>58</v>
      </c>
      <c r="O48" s="18">
        <v>51</v>
      </c>
      <c r="P48" s="13">
        <f t="shared" si="2"/>
        <v>314.9425628081709</v>
      </c>
      <c r="R48" s="13">
        <f t="shared" si="3"/>
        <v>34.898477157360404</v>
      </c>
      <c r="S48" s="13">
        <f t="shared" si="4"/>
        <v>65.56553768490255</v>
      </c>
      <c r="V48" s="13">
        <f t="shared" si="5"/>
        <v>215.79265648889805</v>
      </c>
      <c r="W48" s="13">
        <f t="shared" si="6"/>
        <v>214.19796954314722</v>
      </c>
      <c r="X48" s="13">
        <f t="shared" si="7"/>
        <v>34.898477157360404</v>
      </c>
      <c r="Y48" s="13">
        <f t="shared" si="8"/>
        <v>314.9425628081709</v>
      </c>
      <c r="Z48" s="13">
        <f t="shared" si="9"/>
        <v>65.56553768490255</v>
      </c>
      <c r="AB48" s="19"/>
      <c r="AC48" s="19"/>
      <c r="AD48" s="19"/>
      <c r="AE48" s="19"/>
      <c r="AF48" s="19"/>
      <c r="AG48" s="19"/>
      <c r="AH48" s="19"/>
      <c r="AI48" s="19"/>
      <c r="AJ48" s="19"/>
    </row>
    <row r="49" spans="1:36" ht="14.25">
      <c r="A49" s="6">
        <v>37895</v>
      </c>
      <c r="B49" s="18">
        <v>235.8561363334234</v>
      </c>
      <c r="C49" s="18">
        <v>125.38071065989847</v>
      </c>
      <c r="D49" s="18">
        <v>165.34122706253132</v>
      </c>
      <c r="E49" s="18">
        <v>134.6934998</v>
      </c>
      <c r="F49" s="12"/>
      <c r="G49" s="70">
        <f>C49*'data1 - Freight &amp; Duty'!$B$9</f>
        <v>31.345177664974617</v>
      </c>
      <c r="H49" s="13">
        <f>'data1 - Freight &amp; Duty'!$B$4</f>
        <v>50</v>
      </c>
      <c r="I49" s="18">
        <v>51</v>
      </c>
      <c r="J49" s="13">
        <f t="shared" si="0"/>
        <v>257.7258883248731</v>
      </c>
      <c r="K49" s="13">
        <f t="shared" si="1"/>
        <v>226.38071065989845</v>
      </c>
      <c r="M49" s="13">
        <f>D49*'data1 - Freight &amp; Duty'!$B$9</f>
        <v>41.33530676563283</v>
      </c>
      <c r="N49" s="13">
        <f>'data1 - Freight &amp; Duty'!$B$5</f>
        <v>58</v>
      </c>
      <c r="O49" s="18">
        <v>51</v>
      </c>
      <c r="P49" s="13">
        <f t="shared" si="2"/>
        <v>315.6765338281641</v>
      </c>
      <c r="R49" s="13">
        <f t="shared" si="3"/>
        <v>44.035532994923855</v>
      </c>
      <c r="S49" s="13">
        <f t="shared" si="4"/>
        <v>66.0059202968985</v>
      </c>
      <c r="V49" s="13">
        <f t="shared" si="5"/>
        <v>235.8561363334234</v>
      </c>
      <c r="W49" s="13">
        <f t="shared" si="6"/>
        <v>226.38071065989845</v>
      </c>
      <c r="X49" s="13">
        <f t="shared" si="7"/>
        <v>44.035532994923855</v>
      </c>
      <c r="Y49" s="13">
        <f t="shared" si="8"/>
        <v>315.6765338281641</v>
      </c>
      <c r="Z49" s="13">
        <f t="shared" si="9"/>
        <v>66.0059202968985</v>
      </c>
      <c r="AB49" s="19"/>
      <c r="AC49" s="19"/>
      <c r="AD49" s="19"/>
      <c r="AE49" s="19"/>
      <c r="AF49" s="19"/>
      <c r="AG49" s="19"/>
      <c r="AH49" s="19"/>
      <c r="AI49" s="19"/>
      <c r="AJ49" s="19"/>
    </row>
    <row r="50" spans="1:36" ht="14.25">
      <c r="A50" s="6">
        <v>37926</v>
      </c>
      <c r="B50" s="18">
        <v>197.20781533703428</v>
      </c>
      <c r="C50" s="18">
        <v>124.36548223350253</v>
      </c>
      <c r="D50" s="18">
        <v>166.85987753403484</v>
      </c>
      <c r="E50" s="18">
        <v>139.8496184</v>
      </c>
      <c r="F50" s="12"/>
      <c r="G50" s="70">
        <f>C50*'data1 - Freight &amp; Duty'!$B$9</f>
        <v>31.091370558375633</v>
      </c>
      <c r="H50" s="13">
        <f>'data1 - Freight &amp; Duty'!$B$4</f>
        <v>50</v>
      </c>
      <c r="I50" s="18">
        <v>51</v>
      </c>
      <c r="J50" s="13">
        <f t="shared" si="0"/>
        <v>256.4568527918782</v>
      </c>
      <c r="K50" s="13">
        <f t="shared" si="1"/>
        <v>225.36548223350252</v>
      </c>
      <c r="M50" s="13">
        <f>D50*'data1 - Freight &amp; Duty'!$B$9</f>
        <v>41.71496938350871</v>
      </c>
      <c r="N50" s="13">
        <f>'data1 - Freight &amp; Duty'!$B$5</f>
        <v>58</v>
      </c>
      <c r="O50" s="18">
        <v>51</v>
      </c>
      <c r="P50" s="13">
        <f t="shared" si="2"/>
        <v>317.57484691754354</v>
      </c>
      <c r="R50" s="13">
        <f t="shared" si="3"/>
        <v>43.2741116751269</v>
      </c>
      <c r="S50" s="13">
        <f t="shared" si="4"/>
        <v>67.14490815052613</v>
      </c>
      <c r="V50" s="13">
        <f t="shared" si="5"/>
        <v>197.20781533703428</v>
      </c>
      <c r="W50" s="13">
        <f t="shared" si="6"/>
        <v>225.36548223350252</v>
      </c>
      <c r="X50" s="13">
        <f t="shared" si="7"/>
        <v>43.2741116751269</v>
      </c>
      <c r="Y50" s="13">
        <f t="shared" si="8"/>
        <v>317.57484691754354</v>
      </c>
      <c r="Z50" s="13">
        <f t="shared" si="9"/>
        <v>67.14490815052613</v>
      </c>
      <c r="AB50" s="19"/>
      <c r="AC50" s="19"/>
      <c r="AD50" s="19"/>
      <c r="AE50" s="19"/>
      <c r="AF50" s="19"/>
      <c r="AG50" s="19"/>
      <c r="AH50" s="19"/>
      <c r="AI50" s="19"/>
      <c r="AJ50" s="19"/>
    </row>
    <row r="51" spans="1:26" ht="14.25">
      <c r="A51" s="6">
        <v>37956</v>
      </c>
      <c r="B51" s="18">
        <v>193.37270945421537</v>
      </c>
      <c r="C51" s="18">
        <v>134.5177664974619</v>
      </c>
      <c r="D51" s="18">
        <v>166.32592592592593</v>
      </c>
      <c r="E51" s="18">
        <v>136.7821745</v>
      </c>
      <c r="F51" s="12"/>
      <c r="G51" s="70">
        <f>C51*'data1 - Freight &amp; Duty'!$B$9</f>
        <v>33.62944162436548</v>
      </c>
      <c r="H51" s="13">
        <f>'data1 - Freight &amp; Duty'!$B$4</f>
        <v>50</v>
      </c>
      <c r="I51" s="18">
        <v>51</v>
      </c>
      <c r="J51" s="13">
        <f t="shared" si="0"/>
        <v>269.14720812182736</v>
      </c>
      <c r="K51" s="13">
        <f t="shared" si="1"/>
        <v>235.5177664974619</v>
      </c>
      <c r="M51" s="13">
        <f>D51*'data1 - Freight &amp; Duty'!$B$9</f>
        <v>41.58148148148148</v>
      </c>
      <c r="N51" s="13">
        <f>'data1 - Freight &amp; Duty'!$B$5</f>
        <v>58</v>
      </c>
      <c r="O51" s="18">
        <v>51</v>
      </c>
      <c r="P51" s="13">
        <f t="shared" si="2"/>
        <v>316.9074074074074</v>
      </c>
      <c r="R51" s="13">
        <f t="shared" si="3"/>
        <v>50.88832487309642</v>
      </c>
      <c r="S51" s="13">
        <f t="shared" si="4"/>
        <v>66.74444444444444</v>
      </c>
      <c r="V51" s="13">
        <f t="shared" si="5"/>
        <v>193.37270945421537</v>
      </c>
      <c r="W51" s="13">
        <f t="shared" si="6"/>
        <v>235.5177664974619</v>
      </c>
      <c r="X51" s="13">
        <f t="shared" si="7"/>
        <v>50.88832487309642</v>
      </c>
      <c r="Y51" s="13">
        <f t="shared" si="8"/>
        <v>316.9074074074074</v>
      </c>
      <c r="Z51" s="13">
        <f t="shared" si="9"/>
        <v>66.74444444444444</v>
      </c>
    </row>
    <row r="52" spans="1:36" ht="15.75" customHeight="1">
      <c r="A52" s="6">
        <v>37987</v>
      </c>
      <c r="B52" s="18">
        <v>194.42077899381786</v>
      </c>
      <c r="C52" s="18">
        <v>138.85839736553237</v>
      </c>
      <c r="D52" s="18">
        <v>164.65256797583083</v>
      </c>
      <c r="E52" s="18">
        <v>133.240457</v>
      </c>
      <c r="F52" s="12"/>
      <c r="G52" s="70">
        <f>C52*'data1 - Freight &amp; Duty'!$B$9</f>
        <v>34.71459934138309</v>
      </c>
      <c r="H52" s="13">
        <f>'data1 - Freight &amp; Duty'!$B$4</f>
        <v>50</v>
      </c>
      <c r="I52" s="18">
        <v>51</v>
      </c>
      <c r="J52" s="13">
        <f t="shared" si="0"/>
        <v>274.57299670691543</v>
      </c>
      <c r="K52" s="13">
        <f t="shared" si="1"/>
        <v>239.85839736553237</v>
      </c>
      <c r="M52" s="13">
        <f>D52*'data1 - Freight &amp; Duty'!$B$9</f>
        <v>41.16314199395771</v>
      </c>
      <c r="N52" s="13">
        <f>'data1 - Freight &amp; Duty'!$B$5</f>
        <v>58</v>
      </c>
      <c r="O52" s="18">
        <v>51</v>
      </c>
      <c r="P52" s="13">
        <f t="shared" si="2"/>
        <v>314.81570996978854</v>
      </c>
      <c r="R52" s="13">
        <f t="shared" si="3"/>
        <v>54.14379802414928</v>
      </c>
      <c r="S52" s="13">
        <f t="shared" si="4"/>
        <v>65.48942598187313</v>
      </c>
      <c r="U52" s="10">
        <v>2004</v>
      </c>
      <c r="V52" s="13">
        <f t="shared" si="5"/>
        <v>194.42077899381786</v>
      </c>
      <c r="W52" s="13">
        <f t="shared" si="6"/>
        <v>239.85839736553237</v>
      </c>
      <c r="X52" s="13">
        <f t="shared" si="7"/>
        <v>54.14379802414928</v>
      </c>
      <c r="Y52" s="13">
        <f t="shared" si="8"/>
        <v>314.81570996978854</v>
      </c>
      <c r="Z52" s="13">
        <f t="shared" si="9"/>
        <v>65.48942598187313</v>
      </c>
      <c r="AB52" s="83" t="s">
        <v>169</v>
      </c>
      <c r="AC52" s="84"/>
      <c r="AD52" s="84"/>
      <c r="AE52" s="84"/>
      <c r="AF52" s="84"/>
      <c r="AG52" s="84"/>
      <c r="AH52" s="84"/>
      <c r="AI52" s="84"/>
      <c r="AJ52" s="84"/>
    </row>
    <row r="53" spans="1:36" ht="14.25">
      <c r="A53" s="6">
        <v>38018</v>
      </c>
      <c r="B53" s="18">
        <v>208.43333187880904</v>
      </c>
      <c r="C53" s="18">
        <v>161.36114160263446</v>
      </c>
      <c r="D53" s="18">
        <v>162.69599744949716</v>
      </c>
      <c r="E53" s="18">
        <v>126.54989760000001</v>
      </c>
      <c r="F53" s="12"/>
      <c r="G53" s="70">
        <f>C53*'data1 - Freight &amp; Duty'!$B$9</f>
        <v>40.340285400658615</v>
      </c>
      <c r="H53" s="13">
        <f>'data1 - Freight &amp; Duty'!$B$4</f>
        <v>50</v>
      </c>
      <c r="I53" s="18">
        <v>51</v>
      </c>
      <c r="J53" s="13">
        <f t="shared" si="0"/>
        <v>302.7014270032931</v>
      </c>
      <c r="K53" s="13">
        <f t="shared" si="1"/>
        <v>262.36114160263446</v>
      </c>
      <c r="M53" s="13">
        <f>D53*'data1 - Freight &amp; Duty'!$B$9</f>
        <v>40.67399936237429</v>
      </c>
      <c r="N53" s="13">
        <f>'data1 - Freight &amp; Duty'!$B$5</f>
        <v>58</v>
      </c>
      <c r="O53" s="18">
        <v>51</v>
      </c>
      <c r="P53" s="13">
        <f t="shared" si="2"/>
        <v>312.36999681187143</v>
      </c>
      <c r="R53" s="13">
        <f t="shared" si="3"/>
        <v>71.02085620197585</v>
      </c>
      <c r="S53" s="13">
        <f t="shared" si="4"/>
        <v>64.02199808712287</v>
      </c>
      <c r="V53" s="13">
        <f t="shared" si="5"/>
        <v>208.43333187880904</v>
      </c>
      <c r="W53" s="13">
        <f t="shared" si="6"/>
        <v>262.36114160263446</v>
      </c>
      <c r="X53" s="13">
        <f t="shared" si="7"/>
        <v>71.02085620197585</v>
      </c>
      <c r="Y53" s="13">
        <f t="shared" si="8"/>
        <v>312.36999681187143</v>
      </c>
      <c r="Z53" s="13">
        <f t="shared" si="9"/>
        <v>64.02199808712287</v>
      </c>
      <c r="AB53" s="84"/>
      <c r="AC53" s="84"/>
      <c r="AD53" s="84"/>
      <c r="AE53" s="84"/>
      <c r="AF53" s="84"/>
      <c r="AG53" s="84"/>
      <c r="AH53" s="84"/>
      <c r="AI53" s="84"/>
      <c r="AJ53" s="84"/>
    </row>
    <row r="54" spans="1:36" ht="14.25">
      <c r="A54" s="6">
        <v>38047</v>
      </c>
      <c r="B54" s="18">
        <v>215.7162209969541</v>
      </c>
      <c r="C54" s="18">
        <v>172.33809001097694</v>
      </c>
      <c r="D54" s="18">
        <v>162.54524395540756</v>
      </c>
      <c r="E54" s="18">
        <v>123.7344221</v>
      </c>
      <c r="F54" s="12"/>
      <c r="G54" s="70">
        <f>C54*'data1 - Freight &amp; Duty'!$B$9</f>
        <v>43.084522502744235</v>
      </c>
      <c r="H54" s="13">
        <f>'data1 - Freight &amp; Duty'!$B$4</f>
        <v>50</v>
      </c>
      <c r="I54" s="18">
        <v>51</v>
      </c>
      <c r="J54" s="13">
        <f t="shared" si="0"/>
        <v>316.42261251372116</v>
      </c>
      <c r="K54" s="13">
        <f t="shared" si="1"/>
        <v>273.33809001097694</v>
      </c>
      <c r="M54" s="13">
        <f>D54*'data1 - Freight &amp; Duty'!$B$9</f>
        <v>40.63631098885189</v>
      </c>
      <c r="N54" s="13">
        <f>'data1 - Freight &amp; Duty'!$B$5</f>
        <v>58</v>
      </c>
      <c r="O54" s="18">
        <v>51</v>
      </c>
      <c r="P54" s="13">
        <f t="shared" si="2"/>
        <v>312.18155494425946</v>
      </c>
      <c r="R54" s="13">
        <f t="shared" si="3"/>
        <v>79.25356750823272</v>
      </c>
      <c r="S54" s="13">
        <f t="shared" si="4"/>
        <v>63.90893296655567</v>
      </c>
      <c r="V54" s="13">
        <f t="shared" si="5"/>
        <v>215.7162209969541</v>
      </c>
      <c r="W54" s="13">
        <f t="shared" si="6"/>
        <v>273.33809001097694</v>
      </c>
      <c r="X54" s="13">
        <f t="shared" si="7"/>
        <v>79.25356750823272</v>
      </c>
      <c r="Y54" s="13">
        <f t="shared" si="8"/>
        <v>312.18155494425946</v>
      </c>
      <c r="Z54" s="13">
        <f t="shared" si="9"/>
        <v>63.90893296655567</v>
      </c>
      <c r="AB54" s="84"/>
      <c r="AC54" s="84"/>
      <c r="AD54" s="84"/>
      <c r="AE54" s="84"/>
      <c r="AF54" s="84"/>
      <c r="AG54" s="84"/>
      <c r="AH54" s="84"/>
      <c r="AI54" s="84"/>
      <c r="AJ54" s="84"/>
    </row>
    <row r="55" spans="1:36" ht="14.25">
      <c r="A55" s="6">
        <v>38078</v>
      </c>
      <c r="B55" s="18">
        <v>213.92204680614384</v>
      </c>
      <c r="C55" s="18">
        <v>167.94731064763997</v>
      </c>
      <c r="D55" s="18">
        <v>156.5742496931831</v>
      </c>
      <c r="E55" s="18">
        <v>125.2162642</v>
      </c>
      <c r="F55" s="12"/>
      <c r="G55" s="70">
        <f>C55*'data1 - Freight &amp; Duty'!$B$9</f>
        <v>41.98682766190999</v>
      </c>
      <c r="H55" s="13">
        <f>'data1 - Freight &amp; Duty'!$B$4</f>
        <v>50</v>
      </c>
      <c r="I55" s="18">
        <v>51</v>
      </c>
      <c r="J55" s="13">
        <f t="shared" si="0"/>
        <v>310.93413830954995</v>
      </c>
      <c r="K55" s="13">
        <f t="shared" si="1"/>
        <v>268.94731064763994</v>
      </c>
      <c r="M55" s="13">
        <f>D55*'data1 - Freight &amp; Duty'!$B$9</f>
        <v>39.143562423295776</v>
      </c>
      <c r="N55" s="13">
        <f>'data1 - Freight &amp; Duty'!$B$5</f>
        <v>58</v>
      </c>
      <c r="O55" s="18">
        <v>51</v>
      </c>
      <c r="P55" s="13">
        <f t="shared" si="2"/>
        <v>304.71781211647885</v>
      </c>
      <c r="R55" s="13">
        <f t="shared" si="3"/>
        <v>75.96048298572998</v>
      </c>
      <c r="S55" s="13">
        <f t="shared" si="4"/>
        <v>59.43068726988733</v>
      </c>
      <c r="V55" s="13">
        <f t="shared" si="5"/>
        <v>213.92204680614384</v>
      </c>
      <c r="W55" s="13">
        <f t="shared" si="6"/>
        <v>268.94731064763994</v>
      </c>
      <c r="X55" s="13">
        <f t="shared" si="7"/>
        <v>75.96048298572998</v>
      </c>
      <c r="Y55" s="13">
        <f t="shared" si="8"/>
        <v>304.71781211647885</v>
      </c>
      <c r="Z55" s="13">
        <f t="shared" si="9"/>
        <v>59.43068726988733</v>
      </c>
      <c r="AB55" s="84"/>
      <c r="AC55" s="84"/>
      <c r="AD55" s="84"/>
      <c r="AE55" s="84"/>
      <c r="AF55" s="84"/>
      <c r="AG55" s="84"/>
      <c r="AH55" s="84"/>
      <c r="AI55" s="84"/>
      <c r="AJ55" s="84"/>
    </row>
    <row r="56" spans="1:36" ht="14.25">
      <c r="A56" s="6">
        <v>38108</v>
      </c>
      <c r="B56" s="18">
        <v>210.32351963790705</v>
      </c>
      <c r="C56" s="18">
        <v>169.0450054884742</v>
      </c>
      <c r="D56" s="18">
        <v>146.3148893915154</v>
      </c>
      <c r="E56" s="18">
        <v>111.86471692</v>
      </c>
      <c r="F56" s="12"/>
      <c r="G56" s="70">
        <f>C56*'data1 - Freight &amp; Duty'!$B$9</f>
        <v>42.26125137211855</v>
      </c>
      <c r="H56" s="13">
        <f>'data1 - Freight &amp; Duty'!$B$4</f>
        <v>50</v>
      </c>
      <c r="I56" s="18">
        <v>51</v>
      </c>
      <c r="J56" s="13">
        <f t="shared" si="0"/>
        <v>312.3062568605927</v>
      </c>
      <c r="K56" s="13">
        <f t="shared" si="1"/>
        <v>270.0450054884742</v>
      </c>
      <c r="M56" s="13">
        <f>D56*'data1 - Freight &amp; Duty'!$B$9</f>
        <v>36.57872234787885</v>
      </c>
      <c r="N56" s="13">
        <f>'data1 - Freight &amp; Duty'!$B$5</f>
        <v>58</v>
      </c>
      <c r="O56" s="18">
        <v>51</v>
      </c>
      <c r="P56" s="13">
        <f t="shared" si="2"/>
        <v>291.89361173939426</v>
      </c>
      <c r="R56" s="13">
        <f t="shared" si="3"/>
        <v>76.78375411635565</v>
      </c>
      <c r="S56" s="13">
        <f t="shared" si="4"/>
        <v>51.736167043636556</v>
      </c>
      <c r="V56" s="13">
        <f t="shared" si="5"/>
        <v>210.32351963790705</v>
      </c>
      <c r="W56" s="13">
        <f t="shared" si="6"/>
        <v>270.0450054884742</v>
      </c>
      <c r="X56" s="13">
        <f t="shared" si="7"/>
        <v>76.78375411635565</v>
      </c>
      <c r="Y56" s="13">
        <f t="shared" si="8"/>
        <v>291.89361173939426</v>
      </c>
      <c r="Z56" s="13">
        <f t="shared" si="9"/>
        <v>51.736167043636556</v>
      </c>
      <c r="AB56" s="84"/>
      <c r="AC56" s="84"/>
      <c r="AD56" s="84"/>
      <c r="AE56" s="84"/>
      <c r="AF56" s="84"/>
      <c r="AG56" s="84"/>
      <c r="AH56" s="84"/>
      <c r="AI56" s="84"/>
      <c r="AJ56" s="84"/>
    </row>
    <row r="57" spans="1:26" ht="14.25">
      <c r="A57" s="6">
        <v>38139</v>
      </c>
      <c r="B57" s="18">
        <v>208.84756790699694</v>
      </c>
      <c r="C57" s="18">
        <v>158.06805708013172</v>
      </c>
      <c r="D57" s="18">
        <v>146.3189253303175</v>
      </c>
      <c r="E57" s="18">
        <v>109.29004041</v>
      </c>
      <c r="F57" s="12"/>
      <c r="G57" s="70">
        <f>C57*'data1 - Freight &amp; Duty'!$B$9</f>
        <v>39.51701427003293</v>
      </c>
      <c r="H57" s="13">
        <f>'data1 - Freight &amp; Duty'!$B$4</f>
        <v>50</v>
      </c>
      <c r="I57" s="18">
        <v>51</v>
      </c>
      <c r="J57" s="13">
        <f t="shared" si="0"/>
        <v>298.58507135016464</v>
      </c>
      <c r="K57" s="13">
        <f t="shared" si="1"/>
        <v>259.0680570801317</v>
      </c>
      <c r="M57" s="13">
        <f>D57*'data1 - Freight &amp; Duty'!$B$9</f>
        <v>36.57973133257938</v>
      </c>
      <c r="N57" s="13">
        <f>'data1 - Freight &amp; Duty'!$B$5</f>
        <v>58</v>
      </c>
      <c r="O57" s="18">
        <v>51</v>
      </c>
      <c r="P57" s="13">
        <f t="shared" si="2"/>
        <v>291.8986566628969</v>
      </c>
      <c r="R57" s="13">
        <f t="shared" si="3"/>
        <v>68.55104281009879</v>
      </c>
      <c r="S57" s="13">
        <f t="shared" si="4"/>
        <v>51.73919399773814</v>
      </c>
      <c r="V57" s="13">
        <f t="shared" si="5"/>
        <v>208.84756790699694</v>
      </c>
      <c r="W57" s="13">
        <f t="shared" si="6"/>
        <v>259.0680570801317</v>
      </c>
      <c r="X57" s="13">
        <f t="shared" si="7"/>
        <v>68.55104281009879</v>
      </c>
      <c r="Y57" s="13">
        <f t="shared" si="8"/>
        <v>291.8986566628969</v>
      </c>
      <c r="Z57" s="13">
        <f t="shared" si="9"/>
        <v>51.73919399773814</v>
      </c>
    </row>
    <row r="58" spans="1:26" ht="14.25">
      <c r="A58" s="6">
        <v>38169</v>
      </c>
      <c r="B58" s="18">
        <v>217.94118504998477</v>
      </c>
      <c r="C58" s="18">
        <v>157.51920965971462</v>
      </c>
      <c r="D58" s="18">
        <v>144.60770950329862</v>
      </c>
      <c r="E58" s="18">
        <v>110.73822156</v>
      </c>
      <c r="F58" s="12"/>
      <c r="G58" s="70">
        <f>C58*'data1 - Freight &amp; Duty'!$B$9</f>
        <v>39.379802414928655</v>
      </c>
      <c r="H58" s="13">
        <f>'data1 - Freight &amp; Duty'!$B$4</f>
        <v>50</v>
      </c>
      <c r="I58" s="18">
        <v>51</v>
      </c>
      <c r="J58" s="13">
        <f t="shared" si="0"/>
        <v>297.8990120746433</v>
      </c>
      <c r="K58" s="13">
        <f t="shared" si="1"/>
        <v>258.51920965971465</v>
      </c>
      <c r="M58" s="13">
        <f>D58*'data1 - Freight &amp; Duty'!$B$9</f>
        <v>36.151927375824656</v>
      </c>
      <c r="N58" s="13">
        <f>'data1 - Freight &amp; Duty'!$B$5</f>
        <v>58</v>
      </c>
      <c r="O58" s="18">
        <v>51</v>
      </c>
      <c r="P58" s="13">
        <f t="shared" si="2"/>
        <v>289.75963687912326</v>
      </c>
      <c r="R58" s="13">
        <f t="shared" si="3"/>
        <v>68.13940724478596</v>
      </c>
      <c r="S58" s="13">
        <f t="shared" si="4"/>
        <v>50.45578212747397</v>
      </c>
      <c r="V58" s="13">
        <f t="shared" si="5"/>
        <v>217.94118504998477</v>
      </c>
      <c r="W58" s="13">
        <f t="shared" si="6"/>
        <v>258.51920965971465</v>
      </c>
      <c r="X58" s="13">
        <f t="shared" si="7"/>
        <v>68.13940724478596</v>
      </c>
      <c r="Y58" s="13">
        <f t="shared" si="8"/>
        <v>289.75963687912326</v>
      </c>
      <c r="Z58" s="13">
        <f t="shared" si="9"/>
        <v>50.45578212747397</v>
      </c>
    </row>
    <row r="59" spans="1:26" ht="14.25">
      <c r="A59" s="6">
        <v>38200</v>
      </c>
      <c r="B59" s="18">
        <v>222.28820758996696</v>
      </c>
      <c r="C59" s="18">
        <v>147.09110867178924</v>
      </c>
      <c r="D59" s="18">
        <v>147.37178418625328</v>
      </c>
      <c r="E59" s="18">
        <v>109.24316541</v>
      </c>
      <c r="F59" s="12"/>
      <c r="G59" s="70">
        <f>C59*'data1 - Freight &amp; Duty'!$B$9</f>
        <v>36.77277716794731</v>
      </c>
      <c r="H59" s="13">
        <f>'data1 - Freight &amp; Duty'!$B$4</f>
        <v>50</v>
      </c>
      <c r="I59" s="18">
        <v>51</v>
      </c>
      <c r="J59" s="13">
        <f t="shared" si="0"/>
        <v>284.86388583973655</v>
      </c>
      <c r="K59" s="13">
        <f t="shared" si="1"/>
        <v>248.09110867178924</v>
      </c>
      <c r="M59" s="13">
        <f>D59*'data1 - Freight &amp; Duty'!$B$9</f>
        <v>36.84294604656332</v>
      </c>
      <c r="N59" s="13">
        <f>'data1 - Freight &amp; Duty'!$B$5</f>
        <v>58</v>
      </c>
      <c r="O59" s="18">
        <v>51</v>
      </c>
      <c r="P59" s="13">
        <f t="shared" si="2"/>
        <v>293.2147302328166</v>
      </c>
      <c r="R59" s="13">
        <f t="shared" si="3"/>
        <v>60.31833150384193</v>
      </c>
      <c r="S59" s="13">
        <f t="shared" si="4"/>
        <v>52.52883813968995</v>
      </c>
      <c r="V59" s="13">
        <f t="shared" si="5"/>
        <v>222.28820758996696</v>
      </c>
      <c r="W59" s="13">
        <f t="shared" si="6"/>
        <v>248.09110867178924</v>
      </c>
      <c r="X59" s="13">
        <f t="shared" si="7"/>
        <v>60.31833150384193</v>
      </c>
      <c r="Y59" s="13">
        <f t="shared" si="8"/>
        <v>293.2147302328166</v>
      </c>
      <c r="Z59" s="13">
        <f t="shared" si="9"/>
        <v>52.52883813968995</v>
      </c>
    </row>
    <row r="60" spans="1:26" ht="14.25">
      <c r="A60" s="6">
        <v>38231</v>
      </c>
      <c r="B60" s="18">
        <v>218.03495992368775</v>
      </c>
      <c r="C60" s="18">
        <v>156.42151481888035</v>
      </c>
      <c r="D60" s="18">
        <v>149.15363851085368</v>
      </c>
      <c r="E60" s="18">
        <v>108.73887769000001</v>
      </c>
      <c r="F60" s="12"/>
      <c r="G60" s="70">
        <f>C60*'data1 - Freight &amp; Duty'!$B$9</f>
        <v>39.10537870472009</v>
      </c>
      <c r="H60" s="13">
        <f>'data1 - Freight &amp; Duty'!$B$4</f>
        <v>50</v>
      </c>
      <c r="I60" s="18">
        <v>51</v>
      </c>
      <c r="J60" s="13">
        <f t="shared" si="0"/>
        <v>296.52689352360045</v>
      </c>
      <c r="K60" s="13">
        <f t="shared" si="1"/>
        <v>257.4215148188804</v>
      </c>
      <c r="M60" s="13">
        <f>D60*'data1 - Freight &amp; Duty'!$B$9</f>
        <v>37.28840962771342</v>
      </c>
      <c r="N60" s="13">
        <f>'data1 - Freight &amp; Duty'!$B$5</f>
        <v>58</v>
      </c>
      <c r="O60" s="18">
        <v>51</v>
      </c>
      <c r="P60" s="13">
        <f t="shared" si="2"/>
        <v>295.4420481385671</v>
      </c>
      <c r="R60" s="13">
        <f t="shared" si="3"/>
        <v>67.31613611416026</v>
      </c>
      <c r="S60" s="13">
        <f t="shared" si="4"/>
        <v>53.86522888314026</v>
      </c>
      <c r="V60" s="13">
        <f t="shared" si="5"/>
        <v>218.03495992368775</v>
      </c>
      <c r="W60" s="13">
        <f t="shared" si="6"/>
        <v>257.4215148188804</v>
      </c>
      <c r="X60" s="13">
        <f t="shared" si="7"/>
        <v>67.31613611416026</v>
      </c>
      <c r="Y60" s="13">
        <f t="shared" si="8"/>
        <v>295.4420481385671</v>
      </c>
      <c r="Z60" s="13">
        <f t="shared" si="9"/>
        <v>53.86522888314026</v>
      </c>
    </row>
    <row r="61" spans="1:26" ht="14.25">
      <c r="A61" s="6">
        <v>38261</v>
      </c>
      <c r="B61" s="18">
        <v>217.4275948320923</v>
      </c>
      <c r="C61" s="18">
        <v>175.6311745334797</v>
      </c>
      <c r="D61" s="18">
        <v>149.89968067369375</v>
      </c>
      <c r="E61" s="18">
        <v>115.6884016</v>
      </c>
      <c r="F61" s="12"/>
      <c r="G61" s="70">
        <f>C61*'data1 - Freight &amp; Duty'!$B$9</f>
        <v>43.90779363336993</v>
      </c>
      <c r="H61" s="13">
        <f>'data1 - Freight &amp; Duty'!$B$4</f>
        <v>50</v>
      </c>
      <c r="I61" s="18">
        <v>51</v>
      </c>
      <c r="J61" s="13">
        <f t="shared" si="0"/>
        <v>320.5389681668496</v>
      </c>
      <c r="K61" s="13">
        <f t="shared" si="1"/>
        <v>276.6311745334797</v>
      </c>
      <c r="M61" s="13">
        <f>D61*'data1 - Freight &amp; Duty'!$B$9</f>
        <v>37.47492016842344</v>
      </c>
      <c r="N61" s="13">
        <f>'data1 - Freight &amp; Duty'!$B$5</f>
        <v>58</v>
      </c>
      <c r="O61" s="18">
        <v>51</v>
      </c>
      <c r="P61" s="13">
        <f t="shared" si="2"/>
        <v>296.37460084211716</v>
      </c>
      <c r="R61" s="13">
        <f t="shared" si="3"/>
        <v>81.72338090010979</v>
      </c>
      <c r="S61" s="13">
        <f t="shared" si="4"/>
        <v>54.424760505270314</v>
      </c>
      <c r="V61" s="13">
        <f t="shared" si="5"/>
        <v>217.4275948320923</v>
      </c>
      <c r="W61" s="13">
        <f t="shared" si="6"/>
        <v>276.6311745334797</v>
      </c>
      <c r="X61" s="13">
        <f t="shared" si="7"/>
        <v>81.72338090010979</v>
      </c>
      <c r="Y61" s="13">
        <f t="shared" si="8"/>
        <v>296.37460084211716</v>
      </c>
      <c r="Z61" s="13">
        <f t="shared" si="9"/>
        <v>54.424760505270314</v>
      </c>
    </row>
    <row r="62" spans="1:26" ht="14.25">
      <c r="A62" s="6">
        <v>38292</v>
      </c>
      <c r="B62" s="18">
        <v>218.92736537335327</v>
      </c>
      <c r="C62" s="18">
        <v>189.3523600439078</v>
      </c>
      <c r="D62" s="18">
        <v>150.52070032064924</v>
      </c>
      <c r="E62" s="18">
        <v>127.21266119999999</v>
      </c>
      <c r="F62" s="12"/>
      <c r="G62" s="70">
        <f>C62*'data1 - Freight &amp; Duty'!$B$9</f>
        <v>47.33809001097695</v>
      </c>
      <c r="H62" s="13">
        <f>'data1 - Freight &amp; Duty'!$B$4</f>
        <v>50</v>
      </c>
      <c r="I62" s="18">
        <v>51</v>
      </c>
      <c r="J62" s="13">
        <f t="shared" si="0"/>
        <v>337.69045005488476</v>
      </c>
      <c r="K62" s="13">
        <f t="shared" si="1"/>
        <v>290.35236004390777</v>
      </c>
      <c r="M62" s="13">
        <f>D62*'data1 - Freight &amp; Duty'!$B$9</f>
        <v>37.63017508016231</v>
      </c>
      <c r="N62" s="13">
        <f>'data1 - Freight &amp; Duty'!$B$5</f>
        <v>58</v>
      </c>
      <c r="O62" s="18">
        <v>51</v>
      </c>
      <c r="P62" s="13">
        <f t="shared" si="2"/>
        <v>297.1508754008115</v>
      </c>
      <c r="R62" s="13">
        <f t="shared" si="3"/>
        <v>92.01427003293085</v>
      </c>
      <c r="S62" s="13">
        <f t="shared" si="4"/>
        <v>54.89052524048694</v>
      </c>
      <c r="V62" s="13">
        <f t="shared" si="5"/>
        <v>218.92736537335327</v>
      </c>
      <c r="W62" s="13">
        <f t="shared" si="6"/>
        <v>290.35236004390777</v>
      </c>
      <c r="X62" s="13">
        <f t="shared" si="7"/>
        <v>92.01427003293085</v>
      </c>
      <c r="Y62" s="13">
        <f t="shared" si="8"/>
        <v>297.1508754008115</v>
      </c>
      <c r="Z62" s="13">
        <f t="shared" si="9"/>
        <v>54.89052524048694</v>
      </c>
    </row>
    <row r="63" spans="1:26" ht="14.25">
      <c r="A63" s="6">
        <v>38322</v>
      </c>
      <c r="B63" s="18">
        <v>222.85177849647476</v>
      </c>
      <c r="C63" s="18">
        <v>145.99341383095498</v>
      </c>
      <c r="D63" s="18">
        <v>148.9986236341676</v>
      </c>
      <c r="E63" s="18">
        <v>127.2915491</v>
      </c>
      <c r="F63" s="12"/>
      <c r="G63" s="70">
        <f>C63*'data1 - Freight &amp; Duty'!$B$9</f>
        <v>36.498353457738745</v>
      </c>
      <c r="H63" s="13">
        <f>'data1 - Freight &amp; Duty'!$B$4</f>
        <v>50</v>
      </c>
      <c r="I63" s="18">
        <v>51</v>
      </c>
      <c r="J63" s="13">
        <f t="shared" si="0"/>
        <v>283.4917672886937</v>
      </c>
      <c r="K63" s="13">
        <f t="shared" si="1"/>
        <v>246.99341383095498</v>
      </c>
      <c r="M63" s="13">
        <f>D63*'data1 - Freight &amp; Duty'!$B$9</f>
        <v>37.2496559085419</v>
      </c>
      <c r="N63" s="13">
        <f>'data1 - Freight &amp; Duty'!$B$5</f>
        <v>58</v>
      </c>
      <c r="O63" s="18">
        <v>51</v>
      </c>
      <c r="P63" s="13">
        <f t="shared" si="2"/>
        <v>295.2482795427095</v>
      </c>
      <c r="R63" s="13">
        <f t="shared" si="3"/>
        <v>59.49506037321623</v>
      </c>
      <c r="S63" s="13">
        <f t="shared" si="4"/>
        <v>53.74896772562569</v>
      </c>
      <c r="V63" s="13">
        <f t="shared" si="5"/>
        <v>222.85177849647476</v>
      </c>
      <c r="W63" s="13">
        <f t="shared" si="6"/>
        <v>246.99341383095498</v>
      </c>
      <c r="X63" s="13">
        <f t="shared" si="7"/>
        <v>59.49506037321623</v>
      </c>
      <c r="Y63" s="13">
        <f t="shared" si="8"/>
        <v>295.2482795427095</v>
      </c>
      <c r="Z63" s="13">
        <f t="shared" si="9"/>
        <v>53.74896772562569</v>
      </c>
    </row>
    <row r="64" spans="1:26" ht="14.25">
      <c r="A64" s="6">
        <v>38353</v>
      </c>
      <c r="B64" s="18">
        <v>217.98784397199498</v>
      </c>
      <c r="C64" s="18">
        <v>136.28715647784634</v>
      </c>
      <c r="D64" s="18">
        <v>149.92933860938385</v>
      </c>
      <c r="E64" s="18">
        <v>129.9409556</v>
      </c>
      <c r="F64" s="12"/>
      <c r="G64" s="70">
        <f>C64*'data1 - Freight &amp; Duty'!$B$9</f>
        <v>34.071789119461585</v>
      </c>
      <c r="H64" s="13">
        <f>'data1 - Freight &amp; Duty'!$B$4</f>
        <v>50</v>
      </c>
      <c r="I64" s="18">
        <v>51</v>
      </c>
      <c r="J64" s="13">
        <f t="shared" si="0"/>
        <v>271.3589455973079</v>
      </c>
      <c r="K64" s="13">
        <f t="shared" si="1"/>
        <v>237.28715647784634</v>
      </c>
      <c r="M64" s="13">
        <f>D64*'data1 - Freight &amp; Duty'!$B$9</f>
        <v>37.48233465234596</v>
      </c>
      <c r="N64" s="13">
        <f>'data1 - Freight &amp; Duty'!$B$5</f>
        <v>58</v>
      </c>
      <c r="O64" s="18">
        <v>51</v>
      </c>
      <c r="P64" s="13">
        <f t="shared" si="2"/>
        <v>296.4116732617298</v>
      </c>
      <c r="R64" s="13">
        <f t="shared" si="3"/>
        <v>52.21536735838475</v>
      </c>
      <c r="S64" s="13">
        <f t="shared" si="4"/>
        <v>54.44700395703788</v>
      </c>
      <c r="U64" s="10">
        <v>2005</v>
      </c>
      <c r="V64" s="13">
        <f t="shared" si="5"/>
        <v>217.98784397199498</v>
      </c>
      <c r="W64" s="13">
        <f t="shared" si="6"/>
        <v>237.28715647784634</v>
      </c>
      <c r="X64" s="13">
        <f t="shared" si="7"/>
        <v>52.21536735838475</v>
      </c>
      <c r="Y64" s="13">
        <f t="shared" si="8"/>
        <v>296.4116732617298</v>
      </c>
      <c r="Z64" s="13">
        <f t="shared" si="9"/>
        <v>54.44700395703788</v>
      </c>
    </row>
    <row r="65" spans="1:26" ht="14.25">
      <c r="A65" s="6">
        <v>38384</v>
      </c>
      <c r="B65" s="18">
        <v>214.89164435432858</v>
      </c>
      <c r="C65" s="18">
        <v>141.89568143578236</v>
      </c>
      <c r="D65" s="18">
        <v>149.03211305593797</v>
      </c>
      <c r="E65" s="18">
        <v>129.95437569999999</v>
      </c>
      <c r="F65" s="12"/>
      <c r="G65" s="70">
        <f>C65*'data1 - Freight &amp; Duty'!$B$9</f>
        <v>35.47392035894559</v>
      </c>
      <c r="H65" s="13">
        <f>'data1 - Freight &amp; Duty'!$B$4</f>
        <v>50</v>
      </c>
      <c r="I65" s="18">
        <v>51</v>
      </c>
      <c r="J65" s="13">
        <f t="shared" si="0"/>
        <v>278.36960179472794</v>
      </c>
      <c r="K65" s="13">
        <f t="shared" si="1"/>
        <v>242.89568143578236</v>
      </c>
      <c r="M65" s="13">
        <f>D65*'data1 - Freight &amp; Duty'!$B$9</f>
        <v>37.25802826398449</v>
      </c>
      <c r="N65" s="13">
        <f>'data1 - Freight &amp; Duty'!$B$5</f>
        <v>58</v>
      </c>
      <c r="O65" s="18">
        <v>51</v>
      </c>
      <c r="P65" s="13">
        <f t="shared" si="2"/>
        <v>295.29014131992244</v>
      </c>
      <c r="R65" s="13">
        <f t="shared" si="3"/>
        <v>56.42176107683677</v>
      </c>
      <c r="S65" s="13">
        <f t="shared" si="4"/>
        <v>53.77408479195347</v>
      </c>
      <c r="V65" s="13">
        <f t="shared" si="5"/>
        <v>214.89164435432858</v>
      </c>
      <c r="W65" s="13">
        <f t="shared" si="6"/>
        <v>242.89568143578236</v>
      </c>
      <c r="X65" s="13">
        <f t="shared" si="7"/>
        <v>56.42176107683677</v>
      </c>
      <c r="Y65" s="13">
        <f t="shared" si="8"/>
        <v>295.29014131992244</v>
      </c>
      <c r="Z65" s="13">
        <f t="shared" si="9"/>
        <v>53.77408479195347</v>
      </c>
    </row>
    <row r="66" spans="1:26" ht="14.25">
      <c r="A66" s="6">
        <v>38412</v>
      </c>
      <c r="B66" s="18">
        <v>207.9536322815336</v>
      </c>
      <c r="C66" s="18">
        <v>160.40381379697138</v>
      </c>
      <c r="D66" s="18">
        <v>147.3799733274061</v>
      </c>
      <c r="E66" s="18">
        <v>132.2414698</v>
      </c>
      <c r="F66" s="12"/>
      <c r="G66" s="70">
        <f>C66*'data1 - Freight &amp; Duty'!$B$9</f>
        <v>40.100953449242844</v>
      </c>
      <c r="H66" s="13">
        <f>'data1 - Freight &amp; Duty'!$B$4</f>
        <v>50</v>
      </c>
      <c r="I66" s="18">
        <v>51</v>
      </c>
      <c r="J66" s="13">
        <f t="shared" si="0"/>
        <v>301.5047672462142</v>
      </c>
      <c r="K66" s="13">
        <f t="shared" si="1"/>
        <v>261.40381379697135</v>
      </c>
      <c r="M66" s="13">
        <f>D66*'data1 - Freight &amp; Duty'!$B$9</f>
        <v>36.844993331851526</v>
      </c>
      <c r="N66" s="13">
        <f>'data1 - Freight &amp; Duty'!$B$5</f>
        <v>58</v>
      </c>
      <c r="O66" s="18">
        <v>51</v>
      </c>
      <c r="P66" s="13">
        <f t="shared" si="2"/>
        <v>293.22496665925763</v>
      </c>
      <c r="R66" s="13">
        <f t="shared" si="3"/>
        <v>70.30286034772854</v>
      </c>
      <c r="S66" s="13">
        <f t="shared" si="4"/>
        <v>52.53497999555458</v>
      </c>
      <c r="V66" s="13">
        <f t="shared" si="5"/>
        <v>207.9536322815336</v>
      </c>
      <c r="W66" s="13">
        <f t="shared" si="6"/>
        <v>261.40381379697135</v>
      </c>
      <c r="X66" s="13">
        <f t="shared" si="7"/>
        <v>70.30286034772854</v>
      </c>
      <c r="Y66" s="13">
        <f t="shared" si="8"/>
        <v>293.22496665925763</v>
      </c>
      <c r="Z66" s="13">
        <f t="shared" si="9"/>
        <v>52.53497999555458</v>
      </c>
    </row>
    <row r="67" spans="1:26" ht="14.25">
      <c r="A67" s="6">
        <v>38443</v>
      </c>
      <c r="B67" s="18">
        <v>205.16142965122557</v>
      </c>
      <c r="C67" s="18">
        <v>171.62086371284352</v>
      </c>
      <c r="D67" s="18">
        <v>147.3226684441482</v>
      </c>
      <c r="E67" s="18">
        <v>140.3213267</v>
      </c>
      <c r="F67" s="12"/>
      <c r="G67" s="70">
        <f>C67*'data1 - Freight &amp; Duty'!$B$9</f>
        <v>42.90521592821088</v>
      </c>
      <c r="H67" s="13">
        <f>'data1 - Freight &amp; Duty'!$B$4</f>
        <v>50</v>
      </c>
      <c r="I67" s="18">
        <v>51</v>
      </c>
      <c r="J67" s="13">
        <f t="shared" si="0"/>
        <v>315.52607964105437</v>
      </c>
      <c r="K67" s="13">
        <f t="shared" si="1"/>
        <v>272.6208637128435</v>
      </c>
      <c r="M67" s="13">
        <f>D67*'data1 - Freight &amp; Duty'!$B$9</f>
        <v>36.83066711103705</v>
      </c>
      <c r="N67" s="13">
        <f>'data1 - Freight &amp; Duty'!$B$5</f>
        <v>58</v>
      </c>
      <c r="O67" s="18">
        <v>51</v>
      </c>
      <c r="P67" s="13">
        <f t="shared" si="2"/>
        <v>293.15333555518527</v>
      </c>
      <c r="R67" s="13">
        <f t="shared" si="3"/>
        <v>78.71564778463264</v>
      </c>
      <c r="S67" s="13">
        <f t="shared" si="4"/>
        <v>52.49200133311115</v>
      </c>
      <c r="V67" s="13">
        <f t="shared" si="5"/>
        <v>205.16142965122557</v>
      </c>
      <c r="W67" s="13">
        <f t="shared" si="6"/>
        <v>272.6208637128435</v>
      </c>
      <c r="X67" s="13">
        <f t="shared" si="7"/>
        <v>78.71564778463264</v>
      </c>
      <c r="Y67" s="13">
        <f t="shared" si="8"/>
        <v>293.15333555518527</v>
      </c>
      <c r="Z67" s="13">
        <f t="shared" si="9"/>
        <v>52.49200133311115</v>
      </c>
    </row>
    <row r="68" spans="1:26" ht="14.25">
      <c r="A68" s="6">
        <v>38473</v>
      </c>
      <c r="B68" s="18">
        <v>237.5020543273223</v>
      </c>
      <c r="C68" s="18">
        <v>182.83791362871565</v>
      </c>
      <c r="D68" s="18">
        <v>197.78567523236742</v>
      </c>
      <c r="E68" s="18">
        <v>147.6234507</v>
      </c>
      <c r="F68" s="12"/>
      <c r="G68" s="70">
        <f>C68*'data1 - Freight &amp; Duty'!$B$9</f>
        <v>45.70947840717891</v>
      </c>
      <c r="H68" s="13">
        <f>'data1 - Freight &amp; Duty'!$B$4</f>
        <v>50</v>
      </c>
      <c r="I68" s="18">
        <v>51</v>
      </c>
      <c r="J68" s="13">
        <f t="shared" si="0"/>
        <v>329.5473920358946</v>
      </c>
      <c r="K68" s="13">
        <f t="shared" si="1"/>
        <v>283.8379136287157</v>
      </c>
      <c r="M68" s="13">
        <f>D68*'data1 - Freight &amp; Duty'!$B$9</f>
        <v>49.446418808091856</v>
      </c>
      <c r="N68" s="13">
        <f>'data1 - Freight &amp; Duty'!$B$5</f>
        <v>58</v>
      </c>
      <c r="O68" s="18">
        <v>51</v>
      </c>
      <c r="P68" s="13">
        <f t="shared" si="2"/>
        <v>356.2320940404593</v>
      </c>
      <c r="R68" s="13">
        <f t="shared" si="3"/>
        <v>87.12843522153673</v>
      </c>
      <c r="S68" s="13">
        <f t="shared" si="4"/>
        <v>90.33925642427556</v>
      </c>
      <c r="V68" s="13">
        <f t="shared" si="5"/>
        <v>237.5020543273223</v>
      </c>
      <c r="W68" s="13">
        <f t="shared" si="6"/>
        <v>283.8379136287157</v>
      </c>
      <c r="X68" s="13">
        <f t="shared" si="7"/>
        <v>87.12843522153673</v>
      </c>
      <c r="Y68" s="13">
        <f t="shared" si="8"/>
        <v>356.2320940404593</v>
      </c>
      <c r="Z68" s="13">
        <f t="shared" si="9"/>
        <v>90.33925642427556</v>
      </c>
    </row>
    <row r="69" spans="1:26" ht="14.25">
      <c r="A69" s="6">
        <v>38504</v>
      </c>
      <c r="B69" s="18">
        <v>239.0857361449816</v>
      </c>
      <c r="C69" s="18">
        <v>174.98597868760515</v>
      </c>
      <c r="D69" s="18">
        <v>197.57502935634506</v>
      </c>
      <c r="E69" s="18">
        <v>146.610969</v>
      </c>
      <c r="F69" s="12"/>
      <c r="G69" s="70">
        <f>C69*'data1 - Freight &amp; Duty'!$B$9</f>
        <v>43.74649467190129</v>
      </c>
      <c r="H69" s="13">
        <f>'data1 - Freight &amp; Duty'!$B$4</f>
        <v>50</v>
      </c>
      <c r="I69" s="18">
        <v>51</v>
      </c>
      <c r="J69" s="13">
        <f aca="true" t="shared" si="10" ref="J69:J96">C69+G69+H69+I69</f>
        <v>319.73247335950646</v>
      </c>
      <c r="K69" s="13">
        <f aca="true" t="shared" si="11" ref="K69:K96">C69+H69+I69</f>
        <v>275.98597868760515</v>
      </c>
      <c r="M69" s="13">
        <f>D69*'data1 - Freight &amp; Duty'!$B$9</f>
        <v>49.393757339086264</v>
      </c>
      <c r="N69" s="13">
        <f>'data1 - Freight &amp; Duty'!$B$5</f>
        <v>58</v>
      </c>
      <c r="O69" s="18">
        <v>51</v>
      </c>
      <c r="P69" s="13">
        <f aca="true" t="shared" si="12" ref="P69:P96">D69+M69+N69+O69</f>
        <v>355.96878669543133</v>
      </c>
      <c r="R69" s="13">
        <f aca="true" t="shared" si="13" ref="R69:R96">C69-G69-H69</f>
        <v>81.23948401570385</v>
      </c>
      <c r="S69" s="13">
        <f aca="true" t="shared" si="14" ref="S69:S96">D69-M69-N69</f>
        <v>90.18127201725878</v>
      </c>
      <c r="V69" s="13">
        <f aca="true" t="shared" si="15" ref="V69:V84">B69</f>
        <v>239.0857361449816</v>
      </c>
      <c r="W69" s="13">
        <f aca="true" t="shared" si="16" ref="W69:W84">K69</f>
        <v>275.98597868760515</v>
      </c>
      <c r="X69" s="13">
        <f aca="true" t="shared" si="17" ref="X69:X84">R69</f>
        <v>81.23948401570385</v>
      </c>
      <c r="Y69" s="13">
        <f aca="true" t="shared" si="18" ref="Y69:Y84">P69</f>
        <v>355.96878669543133</v>
      </c>
      <c r="Z69" s="13">
        <f aca="true" t="shared" si="19" ref="Z69:Z84">S69</f>
        <v>90.18127201725878</v>
      </c>
    </row>
    <row r="70" spans="1:26" ht="14.25">
      <c r="A70" s="6">
        <v>38534</v>
      </c>
      <c r="B70" s="18">
        <v>220.51986136252998</v>
      </c>
      <c r="C70" s="18">
        <v>123.94840157038699</v>
      </c>
      <c r="D70" s="18">
        <v>198.7255198176175</v>
      </c>
      <c r="E70" s="18">
        <v>150.8269037</v>
      </c>
      <c r="F70" s="12"/>
      <c r="G70" s="70">
        <f>C70*'data1 - Freight &amp; Duty'!$B$9</f>
        <v>30.987100392596748</v>
      </c>
      <c r="H70" s="13">
        <f>'data1 - Freight &amp; Duty'!$B$4</f>
        <v>50</v>
      </c>
      <c r="I70" s="18">
        <v>51</v>
      </c>
      <c r="J70" s="13">
        <f t="shared" si="10"/>
        <v>255.93550196298375</v>
      </c>
      <c r="K70" s="13">
        <f t="shared" si="11"/>
        <v>224.94840157038698</v>
      </c>
      <c r="M70" s="13">
        <f>D70*'data1 - Freight &amp; Duty'!$B$9</f>
        <v>49.68137995440438</v>
      </c>
      <c r="N70" s="13">
        <f>'data1 - Freight &amp; Duty'!$B$5</f>
        <v>58</v>
      </c>
      <c r="O70" s="18">
        <v>51</v>
      </c>
      <c r="P70" s="13">
        <f t="shared" si="12"/>
        <v>357.4068997720219</v>
      </c>
      <c r="R70" s="13">
        <f t="shared" si="13"/>
        <v>42.96130117779025</v>
      </c>
      <c r="S70" s="13">
        <f t="shared" si="14"/>
        <v>91.04413986321313</v>
      </c>
      <c r="V70" s="13">
        <f t="shared" si="15"/>
        <v>220.51986136252998</v>
      </c>
      <c r="W70" s="13">
        <f t="shared" si="16"/>
        <v>224.94840157038698</v>
      </c>
      <c r="X70" s="13">
        <f t="shared" si="17"/>
        <v>42.96130117779025</v>
      </c>
      <c r="Y70" s="13">
        <f t="shared" si="18"/>
        <v>357.4068997720219</v>
      </c>
      <c r="Z70" s="13">
        <f t="shared" si="19"/>
        <v>91.04413986321313</v>
      </c>
    </row>
    <row r="71" spans="1:26" ht="14.25">
      <c r="A71" s="6">
        <v>38565</v>
      </c>
      <c r="B71" s="18">
        <v>212.52240645716356</v>
      </c>
      <c r="C71" s="18">
        <v>102.07515423443634</v>
      </c>
      <c r="D71" s="18">
        <v>198.72006152493958</v>
      </c>
      <c r="E71" s="18">
        <v>161.1302485</v>
      </c>
      <c r="F71" s="12"/>
      <c r="G71" s="70">
        <f>C71*'data1 - Freight &amp; Duty'!$B$9</f>
        <v>25.518788558609085</v>
      </c>
      <c r="H71" s="13">
        <f>'data1 - Freight &amp; Duty'!$B$4</f>
        <v>50</v>
      </c>
      <c r="I71" s="18">
        <v>51</v>
      </c>
      <c r="J71" s="13">
        <f t="shared" si="10"/>
        <v>228.59394279304541</v>
      </c>
      <c r="K71" s="13">
        <f t="shared" si="11"/>
        <v>203.07515423443635</v>
      </c>
      <c r="M71" s="13">
        <f>D71*'data1 - Freight &amp; Duty'!$B$9</f>
        <v>49.680015381234895</v>
      </c>
      <c r="N71" s="13">
        <f>'data1 - Freight &amp; Duty'!$B$5</f>
        <v>58</v>
      </c>
      <c r="O71" s="18">
        <v>51</v>
      </c>
      <c r="P71" s="13">
        <f t="shared" si="12"/>
        <v>357.4000769061745</v>
      </c>
      <c r="R71" s="13">
        <f t="shared" si="13"/>
        <v>26.55636567582725</v>
      </c>
      <c r="S71" s="13">
        <f t="shared" si="14"/>
        <v>91.04004614370467</v>
      </c>
      <c r="V71" s="13">
        <f t="shared" si="15"/>
        <v>212.52240645716356</v>
      </c>
      <c r="W71" s="13">
        <f t="shared" si="16"/>
        <v>203.07515423443635</v>
      </c>
      <c r="X71" s="13">
        <f t="shared" si="17"/>
        <v>26.55636567582725</v>
      </c>
      <c r="Y71" s="13">
        <f t="shared" si="18"/>
        <v>357.4000769061745</v>
      </c>
      <c r="Z71" s="13">
        <f t="shared" si="19"/>
        <v>91.04004614370467</v>
      </c>
    </row>
    <row r="72" spans="1:26" ht="14.25">
      <c r="A72" s="6">
        <v>38596</v>
      </c>
      <c r="B72" s="18">
        <v>194.92388222399157</v>
      </c>
      <c r="C72" s="18">
        <v>99.83174425126191</v>
      </c>
      <c r="D72" s="18">
        <v>197.56963407973785</v>
      </c>
      <c r="E72" s="18">
        <v>163.52612249999999</v>
      </c>
      <c r="F72" s="12"/>
      <c r="G72" s="70">
        <f>C72*'data1 - Freight &amp; Duty'!$B$9</f>
        <v>24.957936062815477</v>
      </c>
      <c r="H72" s="13">
        <f>'data1 - Freight &amp; Duty'!$B$4</f>
        <v>50</v>
      </c>
      <c r="I72" s="18">
        <v>51</v>
      </c>
      <c r="J72" s="13">
        <f t="shared" si="10"/>
        <v>225.78968031407737</v>
      </c>
      <c r="K72" s="13">
        <f t="shared" si="11"/>
        <v>200.8317442512619</v>
      </c>
      <c r="M72" s="13">
        <f>D72*'data1 - Freight &amp; Duty'!$B$9</f>
        <v>49.39240851993446</v>
      </c>
      <c r="N72" s="13">
        <f>'data1 - Freight &amp; Duty'!$B$5</f>
        <v>58</v>
      </c>
      <c r="O72" s="18">
        <v>51</v>
      </c>
      <c r="P72" s="13">
        <f t="shared" si="12"/>
        <v>355.9620425996723</v>
      </c>
      <c r="R72" s="13">
        <f t="shared" si="13"/>
        <v>24.873808188446432</v>
      </c>
      <c r="S72" s="13">
        <f t="shared" si="14"/>
        <v>90.17722555980339</v>
      </c>
      <c r="V72" s="13">
        <f t="shared" si="15"/>
        <v>194.92388222399157</v>
      </c>
      <c r="W72" s="13">
        <f t="shared" si="16"/>
        <v>200.8317442512619</v>
      </c>
      <c r="X72" s="13">
        <f t="shared" si="17"/>
        <v>24.873808188446432</v>
      </c>
      <c r="Y72" s="13">
        <f t="shared" si="18"/>
        <v>355.9620425996723</v>
      </c>
      <c r="Z72" s="13">
        <f t="shared" si="19"/>
        <v>90.17722555980339</v>
      </c>
    </row>
    <row r="73" spans="1:26" ht="14.25">
      <c r="A73" s="6">
        <v>38626</v>
      </c>
      <c r="B73" s="18">
        <v>180.89152387542</v>
      </c>
      <c r="C73" s="18">
        <v>99.83174425126191</v>
      </c>
      <c r="D73" s="18">
        <v>198.17031416910902</v>
      </c>
      <c r="E73" s="18">
        <v>168.50241029999998</v>
      </c>
      <c r="F73" s="12"/>
      <c r="G73" s="70">
        <f>C73*'data1 - Freight &amp; Duty'!$B$9</f>
        <v>24.957936062815477</v>
      </c>
      <c r="H73" s="13">
        <f>'data1 - Freight &amp; Duty'!$B$4</f>
        <v>50</v>
      </c>
      <c r="I73" s="18">
        <v>51</v>
      </c>
      <c r="J73" s="13">
        <f t="shared" si="10"/>
        <v>225.78968031407737</v>
      </c>
      <c r="K73" s="13">
        <f t="shared" si="11"/>
        <v>200.8317442512619</v>
      </c>
      <c r="M73" s="13">
        <f>D73*'data1 - Freight &amp; Duty'!$B$9</f>
        <v>49.542578542277255</v>
      </c>
      <c r="N73" s="13">
        <f>'data1 - Freight &amp; Duty'!$B$5</f>
        <v>58</v>
      </c>
      <c r="O73" s="18">
        <v>51</v>
      </c>
      <c r="P73" s="13">
        <f t="shared" si="12"/>
        <v>356.7128927113863</v>
      </c>
      <c r="R73" s="13">
        <f t="shared" si="13"/>
        <v>24.873808188446432</v>
      </c>
      <c r="S73" s="13">
        <f t="shared" si="14"/>
        <v>90.62773562683176</v>
      </c>
      <c r="V73" s="13">
        <f t="shared" si="15"/>
        <v>180.89152387542</v>
      </c>
      <c r="W73" s="13">
        <f t="shared" si="16"/>
        <v>200.8317442512619</v>
      </c>
      <c r="X73" s="13">
        <f t="shared" si="17"/>
        <v>24.873808188446432</v>
      </c>
      <c r="Y73" s="13">
        <f t="shared" si="18"/>
        <v>356.7128927113863</v>
      </c>
      <c r="Z73" s="13">
        <f t="shared" si="19"/>
        <v>90.62773562683176</v>
      </c>
    </row>
    <row r="74" spans="1:26" ht="14.25">
      <c r="A74" s="6">
        <v>38657</v>
      </c>
      <c r="B74" s="18">
        <v>178.400991909515</v>
      </c>
      <c r="C74" s="18">
        <v>123.38754907459338</v>
      </c>
      <c r="D74" s="18">
        <v>198.35503769705278</v>
      </c>
      <c r="E74" s="18">
        <v>171.17398074285717</v>
      </c>
      <c r="F74" s="12"/>
      <c r="G74" s="70">
        <f>C74*'data1 - Freight &amp; Duty'!$B$9</f>
        <v>30.846887268648345</v>
      </c>
      <c r="H74" s="13">
        <f>'data1 - Freight &amp; Duty'!$B$4</f>
        <v>50</v>
      </c>
      <c r="I74" s="18">
        <v>51</v>
      </c>
      <c r="J74" s="13">
        <f t="shared" si="10"/>
        <v>255.23443634324173</v>
      </c>
      <c r="K74" s="13">
        <f t="shared" si="11"/>
        <v>224.38754907459338</v>
      </c>
      <c r="M74" s="13">
        <f>D74*'data1 - Freight &amp; Duty'!$B$9</f>
        <v>49.588759424263195</v>
      </c>
      <c r="N74" s="13">
        <f>'data1 - Freight &amp; Duty'!$B$5</f>
        <v>58</v>
      </c>
      <c r="O74" s="18">
        <v>51</v>
      </c>
      <c r="P74" s="13">
        <f t="shared" si="12"/>
        <v>356.943797121316</v>
      </c>
      <c r="R74" s="13">
        <f t="shared" si="13"/>
        <v>42.540661805945035</v>
      </c>
      <c r="S74" s="13">
        <f t="shared" si="14"/>
        <v>90.76627827278958</v>
      </c>
      <c r="V74" s="13">
        <f t="shared" si="15"/>
        <v>178.400991909515</v>
      </c>
      <c r="W74" s="13">
        <f t="shared" si="16"/>
        <v>224.38754907459338</v>
      </c>
      <c r="X74" s="13">
        <f t="shared" si="17"/>
        <v>42.540661805945035</v>
      </c>
      <c r="Y74" s="13">
        <f t="shared" si="18"/>
        <v>356.943797121316</v>
      </c>
      <c r="Z74" s="13">
        <f t="shared" si="19"/>
        <v>90.76627827278958</v>
      </c>
    </row>
    <row r="75" spans="1:26" ht="14.25">
      <c r="A75" s="6">
        <v>38687</v>
      </c>
      <c r="B75" s="18">
        <v>184.35687113105143</v>
      </c>
      <c r="C75" s="18">
        <v>139.09141895681435</v>
      </c>
      <c r="D75" s="18">
        <v>197.40791268758525</v>
      </c>
      <c r="E75" s="18">
        <v>179.21548464285712</v>
      </c>
      <c r="F75" s="12"/>
      <c r="G75" s="70">
        <f>C75*'data1 - Freight &amp; Duty'!$B$9</f>
        <v>34.77285473920359</v>
      </c>
      <c r="H75" s="13">
        <f>'data1 - Freight &amp; Duty'!$B$4</f>
        <v>50</v>
      </c>
      <c r="I75" s="18">
        <v>51</v>
      </c>
      <c r="J75" s="13">
        <f t="shared" si="10"/>
        <v>274.8642736960179</v>
      </c>
      <c r="K75" s="13">
        <f t="shared" si="11"/>
        <v>240.09141895681435</v>
      </c>
      <c r="M75" s="13">
        <f>D75*'data1 - Freight &amp; Duty'!$B$9</f>
        <v>49.35197817189631</v>
      </c>
      <c r="N75" s="13">
        <f>'data1 - Freight &amp; Duty'!$B$5</f>
        <v>58</v>
      </c>
      <c r="O75" s="18">
        <v>51</v>
      </c>
      <c r="P75" s="13">
        <f t="shared" si="12"/>
        <v>355.7598908594816</v>
      </c>
      <c r="R75" s="13">
        <f t="shared" si="13"/>
        <v>54.31856421761077</v>
      </c>
      <c r="S75" s="13">
        <f t="shared" si="14"/>
        <v>90.05593451568893</v>
      </c>
      <c r="V75" s="13">
        <f t="shared" si="15"/>
        <v>184.35687113105143</v>
      </c>
      <c r="W75" s="13">
        <f t="shared" si="16"/>
        <v>240.09141895681435</v>
      </c>
      <c r="X75" s="13">
        <f t="shared" si="17"/>
        <v>54.31856421761077</v>
      </c>
      <c r="Y75" s="13">
        <f t="shared" si="18"/>
        <v>355.7598908594816</v>
      </c>
      <c r="Z75" s="13">
        <f t="shared" si="19"/>
        <v>90.05593451568893</v>
      </c>
    </row>
    <row r="76" spans="1:26" ht="14.25">
      <c r="A76" s="6">
        <v>38718</v>
      </c>
      <c r="B76" s="18">
        <v>215.40913888658093</v>
      </c>
      <c r="C76" s="18">
        <v>164.02405686167305</v>
      </c>
      <c r="D76" s="18">
        <v>198.7091458390552</v>
      </c>
      <c r="E76" s="18">
        <v>185.46440124285715</v>
      </c>
      <c r="F76" s="12"/>
      <c r="G76" s="70">
        <f>C76*'data1 - Freight &amp; Duty'!$B$9</f>
        <v>41.00601421541826</v>
      </c>
      <c r="H76" s="13">
        <f>'data1 - Freight &amp; Duty'!$B$4</f>
        <v>50</v>
      </c>
      <c r="I76" s="18">
        <v>51</v>
      </c>
      <c r="J76" s="13">
        <f t="shared" si="10"/>
        <v>306.0300710770913</v>
      </c>
      <c r="K76" s="13">
        <f t="shared" si="11"/>
        <v>265.02405686167305</v>
      </c>
      <c r="M76" s="13">
        <f>D76*'data1 - Freight &amp; Duty'!$B$9</f>
        <v>49.6772864597638</v>
      </c>
      <c r="N76" s="13">
        <f>'data1 - Freight &amp; Duty'!$B$5</f>
        <v>58</v>
      </c>
      <c r="O76" s="18">
        <v>51</v>
      </c>
      <c r="P76" s="13">
        <f t="shared" si="12"/>
        <v>357.386432298819</v>
      </c>
      <c r="R76" s="13">
        <f t="shared" si="13"/>
        <v>73.01804264625478</v>
      </c>
      <c r="S76" s="13">
        <f t="shared" si="14"/>
        <v>91.0318593792914</v>
      </c>
      <c r="U76" s="10">
        <v>2006</v>
      </c>
      <c r="V76" s="13">
        <f t="shared" si="15"/>
        <v>215.40913888658093</v>
      </c>
      <c r="W76" s="13">
        <f t="shared" si="16"/>
        <v>265.02405686167305</v>
      </c>
      <c r="X76" s="13">
        <f t="shared" si="17"/>
        <v>73.01804264625478</v>
      </c>
      <c r="Y76" s="13">
        <f t="shared" si="18"/>
        <v>357.386432298819</v>
      </c>
      <c r="Z76" s="13">
        <f t="shared" si="19"/>
        <v>91.0318593792914</v>
      </c>
    </row>
    <row r="77" spans="1:26" ht="14.25">
      <c r="A77" s="6">
        <v>38749</v>
      </c>
      <c r="B77" s="18">
        <v>232.11334558891798</v>
      </c>
      <c r="C77" s="18">
        <v>164.02405686167305</v>
      </c>
      <c r="D77" s="18">
        <v>193.44919786096256</v>
      </c>
      <c r="E77" s="18">
        <v>203.53628544285715</v>
      </c>
      <c r="F77" s="12"/>
      <c r="G77" s="70">
        <f>C77*'data1 - Freight &amp; Duty'!$B$9</f>
        <v>41.00601421541826</v>
      </c>
      <c r="H77" s="13">
        <f>'data1 - Freight &amp; Duty'!$B$4</f>
        <v>50</v>
      </c>
      <c r="I77" s="18">
        <v>51</v>
      </c>
      <c r="J77" s="13">
        <f t="shared" si="10"/>
        <v>306.0300710770913</v>
      </c>
      <c r="K77" s="13">
        <f t="shared" si="11"/>
        <v>265.02405686167305</v>
      </c>
      <c r="M77" s="13">
        <f>D77*'data1 - Freight &amp; Duty'!$B$9</f>
        <v>48.36229946524064</v>
      </c>
      <c r="N77" s="13">
        <f>'data1 - Freight &amp; Duty'!$B$5</f>
        <v>58</v>
      </c>
      <c r="O77" s="18">
        <v>51</v>
      </c>
      <c r="P77" s="13">
        <f t="shared" si="12"/>
        <v>350.8114973262032</v>
      </c>
      <c r="R77" s="13">
        <f t="shared" si="13"/>
        <v>73.01804264625478</v>
      </c>
      <c r="S77" s="13">
        <f t="shared" si="14"/>
        <v>87.0868983957219</v>
      </c>
      <c r="V77" s="13">
        <f t="shared" si="15"/>
        <v>232.11334558891798</v>
      </c>
      <c r="W77" s="13">
        <f t="shared" si="16"/>
        <v>265.02405686167305</v>
      </c>
      <c r="X77" s="13">
        <f t="shared" si="17"/>
        <v>73.01804264625478</v>
      </c>
      <c r="Y77" s="13">
        <f t="shared" si="18"/>
        <v>350.8114973262032</v>
      </c>
      <c r="Z77" s="13">
        <f t="shared" si="19"/>
        <v>87.0868983957219</v>
      </c>
    </row>
    <row r="78" spans="1:26" ht="14.25">
      <c r="A78" s="6">
        <v>38777</v>
      </c>
      <c r="B78" s="18">
        <v>225.50877824047814</v>
      </c>
      <c r="C78" s="18">
        <v>164.02405686167305</v>
      </c>
      <c r="D78" s="18">
        <v>190.67075432586353</v>
      </c>
      <c r="E78" s="18">
        <v>218.50218204285716</v>
      </c>
      <c r="F78" s="12"/>
      <c r="G78" s="70">
        <f>C78*'data1 - Freight &amp; Duty'!$B$9</f>
        <v>41.00601421541826</v>
      </c>
      <c r="H78" s="13">
        <f>'data1 - Freight &amp; Duty'!$B$4</f>
        <v>50</v>
      </c>
      <c r="I78" s="18">
        <v>51</v>
      </c>
      <c r="J78" s="13">
        <f t="shared" si="10"/>
        <v>306.0300710770913</v>
      </c>
      <c r="K78" s="13">
        <f t="shared" si="11"/>
        <v>265.02405686167305</v>
      </c>
      <c r="M78" s="13">
        <f>D78*'data1 - Freight &amp; Duty'!$B$9</f>
        <v>47.66768858146588</v>
      </c>
      <c r="N78" s="13">
        <f>'data1 - Freight &amp; Duty'!$B$5</f>
        <v>58</v>
      </c>
      <c r="O78" s="18">
        <v>51</v>
      </c>
      <c r="P78" s="13">
        <f t="shared" si="12"/>
        <v>347.3384429073294</v>
      </c>
      <c r="R78" s="13">
        <f t="shared" si="13"/>
        <v>73.01804264625478</v>
      </c>
      <c r="S78" s="13">
        <f t="shared" si="14"/>
        <v>85.00306574439765</v>
      </c>
      <c r="V78" s="13">
        <f t="shared" si="15"/>
        <v>225.50877824047814</v>
      </c>
      <c r="W78" s="13">
        <f t="shared" si="16"/>
        <v>265.02405686167305</v>
      </c>
      <c r="X78" s="13">
        <f t="shared" si="17"/>
        <v>73.01804264625478</v>
      </c>
      <c r="Y78" s="13">
        <f t="shared" si="18"/>
        <v>347.3384429073294</v>
      </c>
      <c r="Z78" s="13">
        <f t="shared" si="19"/>
        <v>85.00306574439765</v>
      </c>
    </row>
    <row r="79" spans="1:26" ht="14.25">
      <c r="A79" s="6">
        <v>38808</v>
      </c>
      <c r="B79" s="18">
        <v>251.34946457733398</v>
      </c>
      <c r="C79" s="18">
        <v>164.02405686167305</v>
      </c>
      <c r="D79" s="18">
        <v>173.77606581544094</v>
      </c>
      <c r="E79" s="18">
        <v>211.14256284285716</v>
      </c>
      <c r="F79" s="12"/>
      <c r="G79" s="70">
        <f>C79*'data1 - Freight &amp; Duty'!$B$9</f>
        <v>41.00601421541826</v>
      </c>
      <c r="H79" s="13">
        <f>'data1 - Freight &amp; Duty'!$B$4</f>
        <v>50</v>
      </c>
      <c r="I79" s="18">
        <v>51</v>
      </c>
      <c r="J79" s="13">
        <f t="shared" si="10"/>
        <v>306.0300710770913</v>
      </c>
      <c r="K79" s="13">
        <f t="shared" si="11"/>
        <v>265.02405686167305</v>
      </c>
      <c r="M79" s="13">
        <f>D79*'data1 - Freight &amp; Duty'!$B$9</f>
        <v>43.444016453860236</v>
      </c>
      <c r="N79" s="13">
        <f>'data1 - Freight &amp; Duty'!$B$5</f>
        <v>58</v>
      </c>
      <c r="O79" s="18">
        <v>51</v>
      </c>
      <c r="P79" s="13">
        <f t="shared" si="12"/>
        <v>326.2200822693012</v>
      </c>
      <c r="R79" s="13">
        <f t="shared" si="13"/>
        <v>73.01804264625478</v>
      </c>
      <c r="S79" s="13">
        <f t="shared" si="14"/>
        <v>72.33204936158072</v>
      </c>
      <c r="V79" s="13">
        <f t="shared" si="15"/>
        <v>251.34946457733398</v>
      </c>
      <c r="W79" s="13">
        <f t="shared" si="16"/>
        <v>265.02405686167305</v>
      </c>
      <c r="X79" s="13">
        <f t="shared" si="17"/>
        <v>73.01804264625478</v>
      </c>
      <c r="Y79" s="13">
        <f t="shared" si="18"/>
        <v>326.2200822693012</v>
      </c>
      <c r="Z79" s="13">
        <f t="shared" si="19"/>
        <v>72.33204936158072</v>
      </c>
    </row>
    <row r="80" spans="1:26" ht="14.25">
      <c r="A80" s="6">
        <v>38838</v>
      </c>
      <c r="B80" s="18">
        <v>263.2084177148555</v>
      </c>
      <c r="C80" s="18">
        <v>164.02405686167305</v>
      </c>
      <c r="D80" s="18">
        <v>153.90636532036584</v>
      </c>
      <c r="E80" s="18">
        <v>212.12324524285714</v>
      </c>
      <c r="F80" s="12"/>
      <c r="G80" s="70">
        <f>C80*'data1 - Freight &amp; Duty'!$B$9</f>
        <v>41.00601421541826</v>
      </c>
      <c r="H80" s="13">
        <f>'data1 - Freight &amp; Duty'!$B$4</f>
        <v>50</v>
      </c>
      <c r="I80" s="18">
        <v>51</v>
      </c>
      <c r="J80" s="13">
        <f t="shared" si="10"/>
        <v>306.0300710770913</v>
      </c>
      <c r="K80" s="13">
        <f t="shared" si="11"/>
        <v>265.02405686167305</v>
      </c>
      <c r="M80" s="13">
        <f>D80*'data1 - Freight &amp; Duty'!$B$9</f>
        <v>38.47659133009146</v>
      </c>
      <c r="N80" s="13">
        <f>'data1 - Freight &amp; Duty'!$B$5</f>
        <v>58</v>
      </c>
      <c r="O80" s="18">
        <v>51</v>
      </c>
      <c r="P80" s="13">
        <f t="shared" si="12"/>
        <v>301.3829566504573</v>
      </c>
      <c r="R80" s="13">
        <f t="shared" si="13"/>
        <v>73.01804264625478</v>
      </c>
      <c r="S80" s="13">
        <f t="shared" si="14"/>
        <v>57.429773990274384</v>
      </c>
      <c r="V80" s="13">
        <f t="shared" si="15"/>
        <v>263.2084177148555</v>
      </c>
      <c r="W80" s="13">
        <f t="shared" si="16"/>
        <v>265.02405686167305</v>
      </c>
      <c r="X80" s="13">
        <f t="shared" si="17"/>
        <v>73.01804264625478</v>
      </c>
      <c r="Y80" s="13">
        <f t="shared" si="18"/>
        <v>301.3829566504573</v>
      </c>
      <c r="Z80" s="13">
        <f t="shared" si="19"/>
        <v>57.429773990274384</v>
      </c>
    </row>
    <row r="81" spans="1:26" ht="14.25">
      <c r="A81" s="6">
        <v>38869</v>
      </c>
      <c r="B81" s="18">
        <v>257.32428157331094</v>
      </c>
      <c r="C81" s="18">
        <v>168.39803171131766</v>
      </c>
      <c r="D81" s="18">
        <v>140.76969237953972</v>
      </c>
      <c r="E81" s="18">
        <v>201.32331854285712</v>
      </c>
      <c r="F81" s="12"/>
      <c r="G81" s="70">
        <f>C81*'data1 - Freight &amp; Duty'!$B$9</f>
        <v>42.099507927829414</v>
      </c>
      <c r="H81" s="13">
        <f>'data1 - Freight &amp; Duty'!$B$4</f>
        <v>50</v>
      </c>
      <c r="I81" s="18">
        <v>51</v>
      </c>
      <c r="J81" s="13">
        <f t="shared" si="10"/>
        <v>311.4975396391471</v>
      </c>
      <c r="K81" s="13">
        <f t="shared" si="11"/>
        <v>269.3980317113177</v>
      </c>
      <c r="M81" s="13">
        <f>D81*'data1 - Freight &amp; Duty'!$B$9</f>
        <v>35.19242309488493</v>
      </c>
      <c r="N81" s="13">
        <f>'data1 - Freight &amp; Duty'!$B$5</f>
        <v>58</v>
      </c>
      <c r="O81" s="18">
        <v>51</v>
      </c>
      <c r="P81" s="13">
        <f t="shared" si="12"/>
        <v>284.96211547442465</v>
      </c>
      <c r="R81" s="13">
        <f t="shared" si="13"/>
        <v>76.29852378348824</v>
      </c>
      <c r="S81" s="13">
        <f t="shared" si="14"/>
        <v>47.57726928465479</v>
      </c>
      <c r="V81" s="13">
        <f t="shared" si="15"/>
        <v>257.32428157331094</v>
      </c>
      <c r="W81" s="13">
        <f t="shared" si="16"/>
        <v>269.3980317113177</v>
      </c>
      <c r="X81" s="13">
        <f t="shared" si="17"/>
        <v>76.29852378348824</v>
      </c>
      <c r="Y81" s="13">
        <f t="shared" si="18"/>
        <v>284.96211547442465</v>
      </c>
      <c r="Z81" s="13">
        <f t="shared" si="19"/>
        <v>47.57726928465479</v>
      </c>
    </row>
    <row r="82" spans="1:26" ht="14.25">
      <c r="A82" s="6">
        <v>38899</v>
      </c>
      <c r="B82" s="18">
        <v>241.35897169010116</v>
      </c>
      <c r="C82" s="18">
        <v>142.15418261344996</v>
      </c>
      <c r="D82" s="18">
        <v>139.75841668119642</v>
      </c>
      <c r="E82" s="18">
        <v>159.74243164285713</v>
      </c>
      <c r="F82" s="12"/>
      <c r="G82" s="70">
        <f>C82*'data1 - Freight &amp; Duty'!$B$9</f>
        <v>35.53854565336249</v>
      </c>
      <c r="H82" s="13">
        <f>'data1 - Freight &amp; Duty'!$B$4</f>
        <v>50</v>
      </c>
      <c r="I82" s="18">
        <v>51</v>
      </c>
      <c r="J82" s="13">
        <f t="shared" si="10"/>
        <v>278.6927282668124</v>
      </c>
      <c r="K82" s="13">
        <f t="shared" si="11"/>
        <v>243.15418261344996</v>
      </c>
      <c r="M82" s="13">
        <f>D82*'data1 - Freight &amp; Duty'!$B$9</f>
        <v>34.939604170299106</v>
      </c>
      <c r="N82" s="13">
        <f>'data1 - Freight &amp; Duty'!$B$5</f>
        <v>58</v>
      </c>
      <c r="O82" s="18">
        <v>51</v>
      </c>
      <c r="P82" s="13">
        <f t="shared" si="12"/>
        <v>283.6980208514955</v>
      </c>
      <c r="R82" s="13">
        <f t="shared" si="13"/>
        <v>56.61563696008747</v>
      </c>
      <c r="S82" s="13">
        <f t="shared" si="14"/>
        <v>46.81881251089732</v>
      </c>
      <c r="V82" s="13">
        <f t="shared" si="15"/>
        <v>241.35897169010116</v>
      </c>
      <c r="W82" s="13">
        <f t="shared" si="16"/>
        <v>243.15418261344996</v>
      </c>
      <c r="X82" s="13">
        <f t="shared" si="17"/>
        <v>56.61563696008747</v>
      </c>
      <c r="Y82" s="13">
        <f t="shared" si="18"/>
        <v>283.6980208514955</v>
      </c>
      <c r="Z82" s="13">
        <f t="shared" si="19"/>
        <v>46.81881251089732</v>
      </c>
    </row>
    <row r="83" spans="1:26" ht="14.25">
      <c r="A83" s="6">
        <v>38930</v>
      </c>
      <c r="B83" s="18">
        <v>228.7178079685284</v>
      </c>
      <c r="C83" s="18">
        <v>120.28430836522689</v>
      </c>
      <c r="D83" s="18">
        <v>127.60931597138494</v>
      </c>
      <c r="E83" s="18">
        <v>143.11204534285713</v>
      </c>
      <c r="F83" s="12"/>
      <c r="G83" s="70">
        <f>C83*'data1 - Freight &amp; Duty'!$B$9</f>
        <v>30.071077091306723</v>
      </c>
      <c r="H83" s="13">
        <f>'data1 - Freight &amp; Duty'!$B$4</f>
        <v>50</v>
      </c>
      <c r="I83" s="18">
        <v>51</v>
      </c>
      <c r="J83" s="13">
        <f t="shared" si="10"/>
        <v>251.3553854565336</v>
      </c>
      <c r="K83" s="13">
        <f t="shared" si="11"/>
        <v>221.28430836522688</v>
      </c>
      <c r="M83" s="13">
        <f>D83*'data1 - Freight &amp; Duty'!$B$9</f>
        <v>31.902328992846236</v>
      </c>
      <c r="N83" s="13">
        <f>'data1 - Freight &amp; Duty'!$B$5</f>
        <v>58</v>
      </c>
      <c r="O83" s="18">
        <v>51</v>
      </c>
      <c r="P83" s="13">
        <f t="shared" si="12"/>
        <v>268.5116449642312</v>
      </c>
      <c r="R83" s="13">
        <f t="shared" si="13"/>
        <v>40.21323127392017</v>
      </c>
      <c r="S83" s="13">
        <f t="shared" si="14"/>
        <v>37.70698697853871</v>
      </c>
      <c r="V83" s="13">
        <f t="shared" si="15"/>
        <v>228.7178079685284</v>
      </c>
      <c r="W83" s="13">
        <f t="shared" si="16"/>
        <v>221.28430836522688</v>
      </c>
      <c r="X83" s="13">
        <f t="shared" si="17"/>
        <v>40.21323127392017</v>
      </c>
      <c r="Y83" s="13">
        <f t="shared" si="18"/>
        <v>268.5116449642312</v>
      </c>
      <c r="Z83" s="13">
        <f t="shared" si="19"/>
        <v>37.70698697853871</v>
      </c>
    </row>
    <row r="84" spans="1:26" ht="14.25">
      <c r="A84" s="6">
        <v>38961</v>
      </c>
      <c r="B84" s="18">
        <v>213.48167259840744</v>
      </c>
      <c r="C84" s="18">
        <v>120.28430836522689</v>
      </c>
      <c r="D84" s="18">
        <v>134.28438000355808</v>
      </c>
      <c r="E84" s="18">
        <v>131.64009094285714</v>
      </c>
      <c r="F84" s="12"/>
      <c r="G84" s="70">
        <f>C84*'data1 - Freight &amp; Duty'!$B$9</f>
        <v>30.071077091306723</v>
      </c>
      <c r="H84" s="13">
        <f>'data1 - Freight &amp; Duty'!$B$4</f>
        <v>50</v>
      </c>
      <c r="I84" s="18">
        <v>51</v>
      </c>
      <c r="J84" s="13">
        <f t="shared" si="10"/>
        <v>251.3553854565336</v>
      </c>
      <c r="K84" s="13">
        <f t="shared" si="11"/>
        <v>221.28430836522688</v>
      </c>
      <c r="M84" s="13">
        <f>D84*'data1 - Freight &amp; Duty'!$B$9</f>
        <v>33.57109500088952</v>
      </c>
      <c r="N84" s="13">
        <f>'data1 - Freight &amp; Duty'!$B$5</f>
        <v>58</v>
      </c>
      <c r="O84" s="18">
        <v>51</v>
      </c>
      <c r="P84" s="13">
        <f t="shared" si="12"/>
        <v>276.8554750044476</v>
      </c>
      <c r="R84" s="13">
        <f t="shared" si="13"/>
        <v>40.21323127392017</v>
      </c>
      <c r="S84" s="13">
        <f t="shared" si="14"/>
        <v>42.713285002668556</v>
      </c>
      <c r="V84" s="13">
        <f t="shared" si="15"/>
        <v>213.48167259840744</v>
      </c>
      <c r="W84" s="13">
        <f t="shared" si="16"/>
        <v>221.28430836522688</v>
      </c>
      <c r="X84" s="13">
        <f t="shared" si="17"/>
        <v>40.21323127392017</v>
      </c>
      <c r="Y84" s="13">
        <f t="shared" si="18"/>
        <v>276.8554750044476</v>
      </c>
      <c r="Z84" s="13">
        <f t="shared" si="19"/>
        <v>42.713285002668556</v>
      </c>
    </row>
    <row r="85" spans="1:19" ht="14.25">
      <c r="A85" s="6">
        <v>38991</v>
      </c>
      <c r="B85" s="18">
        <v>198.7393194907478</v>
      </c>
      <c r="C85" s="18">
        <v>0</v>
      </c>
      <c r="D85" s="18">
        <v>130.76520065646224</v>
      </c>
      <c r="E85" s="18">
        <v>131.33826444285714</v>
      </c>
      <c r="F85" s="12"/>
      <c r="G85" s="70">
        <f>C85*'data1 - Freight &amp; Duty'!$B$9</f>
        <v>0</v>
      </c>
      <c r="H85" s="13">
        <f>'data1 - Freight &amp; Duty'!$B$4</f>
        <v>50</v>
      </c>
      <c r="I85" s="18">
        <v>51</v>
      </c>
      <c r="J85" s="13">
        <f t="shared" si="10"/>
        <v>101</v>
      </c>
      <c r="K85" s="13">
        <f t="shared" si="11"/>
        <v>101</v>
      </c>
      <c r="M85" s="13">
        <f>D85*'data1 - Freight &amp; Duty'!$B$9</f>
        <v>32.69130016411556</v>
      </c>
      <c r="N85" s="13">
        <f>'data1 - Freight &amp; Duty'!$B$5</f>
        <v>58</v>
      </c>
      <c r="O85" s="18">
        <v>51</v>
      </c>
      <c r="P85" s="13">
        <f t="shared" si="12"/>
        <v>272.4565008205778</v>
      </c>
      <c r="R85" s="13">
        <f t="shared" si="13"/>
        <v>-50</v>
      </c>
      <c r="S85" s="13">
        <f t="shared" si="14"/>
        <v>40.07390049234668</v>
      </c>
    </row>
    <row r="86" spans="1:19" ht="14.25">
      <c r="A86" s="6">
        <v>39022</v>
      </c>
      <c r="B86" s="18">
        <v>187.4528438939579</v>
      </c>
      <c r="C86" s="18">
        <v>0</v>
      </c>
      <c r="D86" s="18">
        <v>124.51824530826165</v>
      </c>
      <c r="E86" s="18">
        <v>131.82840378571427</v>
      </c>
      <c r="F86" s="12"/>
      <c r="G86" s="70">
        <f>C86*'data1 - Freight &amp; Duty'!$B$9</f>
        <v>0</v>
      </c>
      <c r="H86" s="13">
        <f>'data1 - Freight &amp; Duty'!$B$4</f>
        <v>50</v>
      </c>
      <c r="I86" s="18">
        <v>51</v>
      </c>
      <c r="J86" s="13">
        <f t="shared" si="10"/>
        <v>101</v>
      </c>
      <c r="K86" s="13">
        <f t="shared" si="11"/>
        <v>101</v>
      </c>
      <c r="M86" s="13">
        <f>D86*'data1 - Freight &amp; Duty'!$B$9</f>
        <v>31.129561327065414</v>
      </c>
      <c r="N86" s="13">
        <f>'data1 - Freight &amp; Duty'!$B$5</f>
        <v>58</v>
      </c>
      <c r="O86" s="18">
        <v>51</v>
      </c>
      <c r="P86" s="13">
        <f t="shared" si="12"/>
        <v>264.6478066353271</v>
      </c>
      <c r="R86" s="13">
        <f t="shared" si="13"/>
        <v>-50</v>
      </c>
      <c r="S86" s="13">
        <f t="shared" si="14"/>
        <v>35.38868398119624</v>
      </c>
    </row>
    <row r="87" spans="1:19" ht="14.25">
      <c r="A87" s="6">
        <v>39052</v>
      </c>
      <c r="B87" s="18">
        <v>223.41269271339505</v>
      </c>
      <c r="C87" s="18">
        <v>0</v>
      </c>
      <c r="D87" s="18">
        <v>125.35244360902254</v>
      </c>
      <c r="E87" s="18">
        <v>134.87943688571428</v>
      </c>
      <c r="F87" s="12"/>
      <c r="G87" s="70">
        <f>C87*'data1 - Freight &amp; Duty'!$B$9</f>
        <v>0</v>
      </c>
      <c r="H87" s="13">
        <f>'data1 - Freight &amp; Duty'!$B$4</f>
        <v>50</v>
      </c>
      <c r="I87" s="18">
        <v>51</v>
      </c>
      <c r="J87" s="13">
        <f t="shared" si="10"/>
        <v>101</v>
      </c>
      <c r="K87" s="13">
        <f t="shared" si="11"/>
        <v>101</v>
      </c>
      <c r="M87" s="13">
        <f>D87*'data1 - Freight &amp; Duty'!$B$9</f>
        <v>31.338110902255636</v>
      </c>
      <c r="N87" s="13">
        <f>'data1 - Freight &amp; Duty'!$B$5</f>
        <v>58</v>
      </c>
      <c r="O87" s="18">
        <v>51</v>
      </c>
      <c r="P87" s="13">
        <f t="shared" si="12"/>
        <v>265.69055451127815</v>
      </c>
      <c r="R87" s="13">
        <f t="shared" si="13"/>
        <v>-50</v>
      </c>
      <c r="S87" s="13">
        <f t="shared" si="14"/>
        <v>36.01433270676691</v>
      </c>
    </row>
    <row r="88" spans="1:21" ht="14.25">
      <c r="A88" s="6">
        <v>39083</v>
      </c>
      <c r="B88" s="18">
        <v>214.63833440652496</v>
      </c>
      <c r="C88" s="18">
        <v>0</v>
      </c>
      <c r="D88" s="18">
        <v>119.72900705082779</v>
      </c>
      <c r="E88" s="18">
        <v>140.99381668571428</v>
      </c>
      <c r="F88" s="12"/>
      <c r="G88" s="70">
        <f>C88*'data1 - Freight &amp; Duty'!$B$9</f>
        <v>0</v>
      </c>
      <c r="H88" s="13">
        <f>'data1 - Freight &amp; Duty'!$B$4</f>
        <v>50</v>
      </c>
      <c r="I88" s="18">
        <v>51</v>
      </c>
      <c r="J88" s="13">
        <f t="shared" si="10"/>
        <v>101</v>
      </c>
      <c r="K88" s="13">
        <f t="shared" si="11"/>
        <v>101</v>
      </c>
      <c r="M88" s="13">
        <f>D88*'data1 - Freight &amp; Duty'!$B$9</f>
        <v>29.932251762706947</v>
      </c>
      <c r="N88" s="13">
        <f>'data1 - Freight &amp; Duty'!$B$5</f>
        <v>58</v>
      </c>
      <c r="O88" s="18">
        <v>51</v>
      </c>
      <c r="P88" s="13">
        <f t="shared" si="12"/>
        <v>258.66125881353474</v>
      </c>
      <c r="R88" s="13">
        <f t="shared" si="13"/>
        <v>-50</v>
      </c>
      <c r="S88" s="13">
        <f t="shared" si="14"/>
        <v>31.796755288120835</v>
      </c>
      <c r="U88" s="10">
        <v>2007</v>
      </c>
    </row>
    <row r="89" spans="1:19" ht="14.25">
      <c r="A89" s="6">
        <v>39114</v>
      </c>
      <c r="B89" s="18">
        <v>196.5133195010851</v>
      </c>
      <c r="C89" s="18">
        <v>0</v>
      </c>
      <c r="D89" s="18">
        <v>132.27929121656524</v>
      </c>
      <c r="E89" s="18">
        <v>137.84611168571428</v>
      </c>
      <c r="F89" s="12"/>
      <c r="G89" s="70">
        <f>C89*'data1 - Freight &amp; Duty'!$B$9</f>
        <v>0</v>
      </c>
      <c r="H89" s="13">
        <f>'data1 - Freight &amp; Duty'!$B$4</f>
        <v>50</v>
      </c>
      <c r="I89" s="18">
        <v>51</v>
      </c>
      <c r="J89" s="13">
        <f t="shared" si="10"/>
        <v>101</v>
      </c>
      <c r="K89" s="13">
        <f t="shared" si="11"/>
        <v>101</v>
      </c>
      <c r="M89" s="13">
        <f>D89*'data1 - Freight &amp; Duty'!$B$9</f>
        <v>33.06982280414131</v>
      </c>
      <c r="N89" s="13">
        <f>'data1 - Freight &amp; Duty'!$B$5</f>
        <v>58</v>
      </c>
      <c r="O89" s="18">
        <v>51</v>
      </c>
      <c r="P89" s="13">
        <f t="shared" si="12"/>
        <v>274.34911402070657</v>
      </c>
      <c r="R89" s="13">
        <f t="shared" si="13"/>
        <v>-50</v>
      </c>
      <c r="S89" s="13">
        <f t="shared" si="14"/>
        <v>41.20946841242393</v>
      </c>
    </row>
    <row r="90" spans="1:19" ht="14.25">
      <c r="A90" s="6">
        <v>39142</v>
      </c>
      <c r="B90" s="18">
        <v>189.67669107184022</v>
      </c>
      <c r="C90" s="18">
        <v>0</v>
      </c>
      <c r="D90" s="18">
        <v>134.71542821647643</v>
      </c>
      <c r="E90" s="18">
        <v>131.74404558571428</v>
      </c>
      <c r="F90" s="12"/>
      <c r="G90" s="70">
        <f>C90*'data1 - Freight &amp; Duty'!$B$9</f>
        <v>0</v>
      </c>
      <c r="H90" s="13">
        <f>'data1 - Freight &amp; Duty'!$B$4</f>
        <v>50</v>
      </c>
      <c r="I90" s="18">
        <v>51</v>
      </c>
      <c r="J90" s="13">
        <f t="shared" si="10"/>
        <v>101</v>
      </c>
      <c r="K90" s="13">
        <f t="shared" si="11"/>
        <v>101</v>
      </c>
      <c r="M90" s="13">
        <f>D90*'data1 - Freight &amp; Duty'!$B$9</f>
        <v>33.678857054119106</v>
      </c>
      <c r="N90" s="13">
        <f>'data1 - Freight &amp; Duty'!$B$5</f>
        <v>58</v>
      </c>
      <c r="O90" s="18">
        <v>51</v>
      </c>
      <c r="P90" s="13">
        <f t="shared" si="12"/>
        <v>277.39428527059556</v>
      </c>
      <c r="R90" s="13">
        <f t="shared" si="13"/>
        <v>-50</v>
      </c>
      <c r="S90" s="13">
        <f t="shared" si="14"/>
        <v>43.03657116235732</v>
      </c>
    </row>
    <row r="91" spans="1:19" ht="14.25">
      <c r="A91" s="6">
        <v>39173</v>
      </c>
      <c r="B91" s="18">
        <v>0</v>
      </c>
      <c r="C91" s="18">
        <v>0</v>
      </c>
      <c r="D91" s="18">
        <v>127.28756277797078</v>
      </c>
      <c r="E91" s="18">
        <v>125.71461138571429</v>
      </c>
      <c r="F91" s="12"/>
      <c r="G91" s="70">
        <f>C91*'data1 - Freight &amp; Duty'!$B$9</f>
        <v>0</v>
      </c>
      <c r="H91" s="13">
        <f>'data1 - Freight &amp; Duty'!$B$4</f>
        <v>50</v>
      </c>
      <c r="I91" s="18">
        <v>51</v>
      </c>
      <c r="J91" s="13">
        <f t="shared" si="10"/>
        <v>101</v>
      </c>
      <c r="K91" s="13">
        <f t="shared" si="11"/>
        <v>101</v>
      </c>
      <c r="M91" s="13">
        <f>D91*'data1 - Freight &amp; Duty'!$B$9</f>
        <v>31.821890694492694</v>
      </c>
      <c r="N91" s="13">
        <f>'data1 - Freight &amp; Duty'!$B$5</f>
        <v>58</v>
      </c>
      <c r="O91" s="18">
        <v>51</v>
      </c>
      <c r="P91" s="13">
        <f t="shared" si="12"/>
        <v>268.1094534724635</v>
      </c>
      <c r="R91" s="13">
        <f t="shared" si="13"/>
        <v>-50</v>
      </c>
      <c r="S91" s="13">
        <f t="shared" si="14"/>
        <v>37.46567208347808</v>
      </c>
    </row>
    <row r="92" spans="1:19" ht="14.25">
      <c r="A92" s="6">
        <v>39203</v>
      </c>
      <c r="B92" s="18">
        <v>0</v>
      </c>
      <c r="C92" s="18">
        <v>0</v>
      </c>
      <c r="D92" s="18">
        <v>117.61690554520041</v>
      </c>
      <c r="E92" s="18">
        <v>119.55395928571428</v>
      </c>
      <c r="F92" s="12"/>
      <c r="G92" s="70">
        <f>C92*'data1 - Freight &amp; Duty'!$B$9</f>
        <v>0</v>
      </c>
      <c r="H92" s="13">
        <f>'data1 - Freight &amp; Duty'!$B$4</f>
        <v>50</v>
      </c>
      <c r="I92" s="18">
        <v>51</v>
      </c>
      <c r="J92" s="13">
        <f t="shared" si="10"/>
        <v>101</v>
      </c>
      <c r="K92" s="13">
        <f t="shared" si="11"/>
        <v>101</v>
      </c>
      <c r="M92" s="13">
        <f>D92*'data1 - Freight &amp; Duty'!$B$9</f>
        <v>29.404226386300103</v>
      </c>
      <c r="N92" s="13">
        <f>'data1 - Freight &amp; Duty'!$B$5</f>
        <v>58</v>
      </c>
      <c r="O92" s="18">
        <v>51</v>
      </c>
      <c r="P92" s="13">
        <f t="shared" si="12"/>
        <v>256.0211319315005</v>
      </c>
      <c r="R92" s="13">
        <f t="shared" si="13"/>
        <v>-50</v>
      </c>
      <c r="S92" s="13">
        <f t="shared" si="14"/>
        <v>30.2126791589003</v>
      </c>
    </row>
    <row r="93" spans="1:19" ht="14.25">
      <c r="A93" s="6">
        <v>39234</v>
      </c>
      <c r="B93" s="18">
        <v>0</v>
      </c>
      <c r="C93" s="18">
        <v>0</v>
      </c>
      <c r="D93" s="18">
        <v>109.04604166203508</v>
      </c>
      <c r="E93" s="18">
        <v>125.08425558571429</v>
      </c>
      <c r="F93" s="12"/>
      <c r="G93" s="70">
        <f>C93*'data1 - Freight &amp; Duty'!$B$9</f>
        <v>0</v>
      </c>
      <c r="H93" s="13">
        <f>'data1 - Freight &amp; Duty'!$B$4</f>
        <v>50</v>
      </c>
      <c r="I93" s="18">
        <v>51</v>
      </c>
      <c r="J93" s="13">
        <f t="shared" si="10"/>
        <v>101</v>
      </c>
      <c r="K93" s="13">
        <f t="shared" si="11"/>
        <v>101</v>
      </c>
      <c r="M93" s="13">
        <f>D93*'data1 - Freight &amp; Duty'!$B$9</f>
        <v>27.26151041550877</v>
      </c>
      <c r="N93" s="13">
        <f>'data1 - Freight &amp; Duty'!$B$5</f>
        <v>58</v>
      </c>
      <c r="O93" s="18">
        <v>51</v>
      </c>
      <c r="P93" s="13">
        <f t="shared" si="12"/>
        <v>245.30755207754385</v>
      </c>
      <c r="R93" s="13">
        <f t="shared" si="13"/>
        <v>-50</v>
      </c>
      <c r="S93" s="13">
        <f t="shared" si="14"/>
        <v>23.784531246526313</v>
      </c>
    </row>
    <row r="94" spans="1:19" ht="14.25">
      <c r="A94" s="6">
        <v>39264</v>
      </c>
      <c r="B94" s="18">
        <v>0</v>
      </c>
      <c r="C94" s="18">
        <v>0</v>
      </c>
      <c r="D94" s="18">
        <v>106.46325803614187</v>
      </c>
      <c r="E94" s="18">
        <v>125.37014428571429</v>
      </c>
      <c r="F94" s="12"/>
      <c r="G94" s="70">
        <f>C94*'data1 - Freight &amp; Duty'!$B$9</f>
        <v>0</v>
      </c>
      <c r="H94" s="13">
        <f>'data1 - Freight &amp; Duty'!$B$4</f>
        <v>50</v>
      </c>
      <c r="I94" s="18">
        <v>51</v>
      </c>
      <c r="J94" s="13">
        <f t="shared" si="10"/>
        <v>101</v>
      </c>
      <c r="K94" s="13">
        <f t="shared" si="11"/>
        <v>101</v>
      </c>
      <c r="M94" s="13">
        <f>D94*'data1 - Freight &amp; Duty'!$B$9</f>
        <v>26.615814509035467</v>
      </c>
      <c r="N94" s="13">
        <f>'data1 - Freight &amp; Duty'!$B$5</f>
        <v>58</v>
      </c>
      <c r="O94" s="18">
        <v>51</v>
      </c>
      <c r="P94" s="13">
        <f t="shared" si="12"/>
        <v>242.07907254517733</v>
      </c>
      <c r="R94" s="13">
        <f t="shared" si="13"/>
        <v>-50</v>
      </c>
      <c r="S94" s="13">
        <f t="shared" si="14"/>
        <v>21.847443527106407</v>
      </c>
    </row>
    <row r="95" spans="1:19" ht="14.25">
      <c r="A95" s="6">
        <v>39295</v>
      </c>
      <c r="B95" s="18">
        <v>0</v>
      </c>
      <c r="C95" s="18">
        <v>0</v>
      </c>
      <c r="D95" s="18">
        <v>111.63907077743248</v>
      </c>
      <c r="E95" s="18">
        <v>133.37745318571427</v>
      </c>
      <c r="F95" s="12"/>
      <c r="G95" s="70">
        <f>C95*'data1 - Freight &amp; Duty'!$B$9</f>
        <v>0</v>
      </c>
      <c r="H95" s="13">
        <f>'data1 - Freight &amp; Duty'!$B$4</f>
        <v>50</v>
      </c>
      <c r="I95" s="18">
        <v>51</v>
      </c>
      <c r="J95" s="13">
        <f t="shared" si="10"/>
        <v>101</v>
      </c>
      <c r="K95" s="13">
        <f t="shared" si="11"/>
        <v>101</v>
      </c>
      <c r="M95" s="13">
        <f>D95*'data1 - Freight &amp; Duty'!$B$9</f>
        <v>27.90976769435812</v>
      </c>
      <c r="N95" s="13">
        <f>'data1 - Freight &amp; Duty'!$B$5</f>
        <v>58</v>
      </c>
      <c r="O95" s="18">
        <v>51</v>
      </c>
      <c r="P95" s="13">
        <f t="shared" si="12"/>
        <v>248.5488384717906</v>
      </c>
      <c r="R95" s="13">
        <f t="shared" si="13"/>
        <v>-50</v>
      </c>
      <c r="S95" s="13">
        <f t="shared" si="14"/>
        <v>25.729303083074356</v>
      </c>
    </row>
    <row r="96" spans="1:19" ht="14.25">
      <c r="A96" s="6">
        <v>39326</v>
      </c>
      <c r="B96" s="18">
        <v>0</v>
      </c>
      <c r="C96" s="18">
        <v>0</v>
      </c>
      <c r="D96" s="18">
        <v>134.78746011101396</v>
      </c>
      <c r="E96" s="18">
        <v>130.5379985857143</v>
      </c>
      <c r="F96" s="12"/>
      <c r="G96" s="70">
        <f>C96*'data1 - Freight &amp; Duty'!$B$9</f>
        <v>0</v>
      </c>
      <c r="H96" s="13">
        <f>'data1 - Freight &amp; Duty'!$B$4</f>
        <v>50</v>
      </c>
      <c r="I96" s="18">
        <v>51</v>
      </c>
      <c r="J96" s="13">
        <f t="shared" si="10"/>
        <v>101</v>
      </c>
      <c r="K96" s="13">
        <f t="shared" si="11"/>
        <v>101</v>
      </c>
      <c r="M96" s="13">
        <f>D96*'data1 - Freight &amp; Duty'!$B$9</f>
        <v>33.69686502775349</v>
      </c>
      <c r="N96" s="13">
        <f>'data1 - Freight &amp; Duty'!$B$5</f>
        <v>58</v>
      </c>
      <c r="O96" s="18">
        <v>51</v>
      </c>
      <c r="P96" s="13">
        <f t="shared" si="12"/>
        <v>277.4843251387674</v>
      </c>
      <c r="R96" s="13">
        <f t="shared" si="13"/>
        <v>-50</v>
      </c>
      <c r="S96" s="13">
        <f t="shared" si="14"/>
        <v>43.09059508326047</v>
      </c>
    </row>
    <row r="98" ht="12.75">
      <c r="A98" s="16" t="s">
        <v>100</v>
      </c>
    </row>
    <row r="99" spans="1:6" ht="12.75">
      <c r="A99" s="9"/>
      <c r="B99" s="14">
        <f>AVERAGE(B4:B87)</f>
        <v>194.19656787489086</v>
      </c>
      <c r="C99" s="14">
        <f>AVERAGE(C4:C87)</f>
        <v>127.43671445684079</v>
      </c>
      <c r="D99" s="14">
        <f>AVERAGE(D4:D87)</f>
        <v>165.1731834517726</v>
      </c>
      <c r="E99" s="14">
        <f>AVERAGE(E4:E87)</f>
        <v>131.09196017197277</v>
      </c>
      <c r="F99" s="12"/>
    </row>
  </sheetData>
  <sheetProtection sheet="1"/>
  <mergeCells count="29">
    <mergeCell ref="AB3:AJ3"/>
    <mergeCell ref="AB1:AJ1"/>
    <mergeCell ref="V1:Z1"/>
    <mergeCell ref="AB52:AJ56"/>
    <mergeCell ref="V2:V3"/>
    <mergeCell ref="W2:W3"/>
    <mergeCell ref="X2:X3"/>
    <mergeCell ref="Y2:Y3"/>
    <mergeCell ref="Z2:Z3"/>
    <mergeCell ref="U2:U3"/>
    <mergeCell ref="J2:J3"/>
    <mergeCell ref="K2:K3"/>
    <mergeCell ref="R2:R3"/>
    <mergeCell ref="B1:E1"/>
    <mergeCell ref="R1:S1"/>
    <mergeCell ref="B2:B3"/>
    <mergeCell ref="C2:C3"/>
    <mergeCell ref="D2:D3"/>
    <mergeCell ref="E2:E3"/>
    <mergeCell ref="S2:S3"/>
    <mergeCell ref="G2:G3"/>
    <mergeCell ref="H2:H3"/>
    <mergeCell ref="I2:I3"/>
    <mergeCell ref="M1:P1"/>
    <mergeCell ref="G1:K1"/>
    <mergeCell ref="M2:M3"/>
    <mergeCell ref="N2:N3"/>
    <mergeCell ref="O2:O3"/>
    <mergeCell ref="P2:P3"/>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W91"/>
  <sheetViews>
    <sheetView zoomScale="80" zoomScaleNormal="80" zoomScalePageLayoutView="0" workbookViewId="0" topLeftCell="A1">
      <selection activeCell="N86" sqref="N86"/>
    </sheetView>
  </sheetViews>
  <sheetFormatPr defaultColWidth="9.140625" defaultRowHeight="12.75"/>
  <cols>
    <col min="1" max="3" width="9.140625" style="1" customWidth="1"/>
    <col min="4" max="4" width="10.140625" style="1" customWidth="1"/>
    <col min="5" max="5" width="11.7109375" style="1" customWidth="1"/>
    <col min="6" max="6" width="9.140625" style="1" customWidth="1"/>
    <col min="7" max="7" width="7.421875" style="1" customWidth="1"/>
    <col min="8" max="8" width="9.140625" style="1" customWidth="1"/>
    <col min="9" max="9" width="13.00390625" style="1" customWidth="1"/>
    <col min="10" max="10" width="12.140625" style="1" customWidth="1"/>
    <col min="11" max="16384" width="9.140625" style="1" customWidth="1"/>
  </cols>
  <sheetData>
    <row r="1" spans="1:10" ht="26.25" customHeight="1">
      <c r="A1" s="27" t="s">
        <v>133</v>
      </c>
      <c r="B1" s="23"/>
      <c r="C1" s="23"/>
      <c r="D1" s="23"/>
      <c r="E1" s="32"/>
      <c r="F1" s="23"/>
      <c r="G1" s="23"/>
      <c r="H1" s="23"/>
      <c r="I1" s="23"/>
      <c r="J1" s="23"/>
    </row>
    <row r="3" spans="3:10" ht="12.75" customHeight="1">
      <c r="C3" s="96" t="s">
        <v>171</v>
      </c>
      <c r="D3" s="96"/>
      <c r="E3" s="96"/>
      <c r="F3" s="96"/>
      <c r="G3" s="96"/>
      <c r="I3" s="96" t="s">
        <v>132</v>
      </c>
      <c r="J3" s="96"/>
    </row>
    <row r="4" spans="3:10" ht="12.75" customHeight="1">
      <c r="C4" s="97" t="s">
        <v>128</v>
      </c>
      <c r="D4" s="97" t="s">
        <v>170</v>
      </c>
      <c r="E4" s="97" t="s">
        <v>129</v>
      </c>
      <c r="F4" s="97" t="s">
        <v>130</v>
      </c>
      <c r="G4" s="99" t="s">
        <v>0</v>
      </c>
      <c r="I4" s="97" t="s">
        <v>131</v>
      </c>
      <c r="J4" s="97" t="s">
        <v>138</v>
      </c>
    </row>
    <row r="5" spans="3:23" ht="15">
      <c r="C5" s="98"/>
      <c r="D5" s="98"/>
      <c r="E5" s="98"/>
      <c r="F5" s="98"/>
      <c r="G5" s="100"/>
      <c r="I5" s="98"/>
      <c r="J5" s="98"/>
      <c r="L5" s="86" t="s">
        <v>110</v>
      </c>
      <c r="M5" s="86"/>
      <c r="N5" s="86"/>
      <c r="O5" s="86"/>
      <c r="P5" s="86"/>
      <c r="Q5" s="86"/>
      <c r="R5" s="86"/>
      <c r="S5" s="86"/>
      <c r="T5" s="86"/>
      <c r="U5" s="86"/>
      <c r="V5" s="86"/>
      <c r="W5" s="86"/>
    </row>
    <row r="6" spans="1:23" ht="12.75">
      <c r="A6" s="28" t="s">
        <v>1</v>
      </c>
      <c r="B6" s="3" t="s">
        <v>2</v>
      </c>
      <c r="C6" s="30">
        <v>110.21524999999998</v>
      </c>
      <c r="D6" s="30">
        <v>214.18491520991677</v>
      </c>
      <c r="E6" s="31">
        <v>77.24728</v>
      </c>
      <c r="F6" s="30">
        <v>99.56195244055068</v>
      </c>
      <c r="G6" s="30">
        <v>131.17299081609306</v>
      </c>
      <c r="H6" s="4"/>
      <c r="I6" s="26">
        <f>E6+'data1 - Freight &amp; Duty'!$B$6</f>
        <v>143.24728</v>
      </c>
      <c r="J6" s="26">
        <f>E6-'data1 - Freight &amp; Duty'!$B$6</f>
        <v>11.247280000000003</v>
      </c>
      <c r="K6" s="4"/>
      <c r="L6" s="24"/>
      <c r="M6" s="24"/>
      <c r="N6" s="25"/>
      <c r="O6" s="25"/>
      <c r="P6" s="25"/>
      <c r="Q6" s="25"/>
      <c r="R6" s="25"/>
      <c r="S6" s="25"/>
      <c r="T6" s="25"/>
      <c r="U6" s="25"/>
      <c r="V6" s="25"/>
      <c r="W6" s="25"/>
    </row>
    <row r="7" spans="1:23" ht="12.75">
      <c r="A7" s="28" t="s">
        <v>3</v>
      </c>
      <c r="B7" s="3"/>
      <c r="C7" s="30">
        <v>138.93522000000002</v>
      </c>
      <c r="D7" s="30">
        <v>184.8203628230082</v>
      </c>
      <c r="E7" s="31">
        <v>65.95568000000002</v>
      </c>
      <c r="F7" s="30">
        <v>89.87753061734566</v>
      </c>
      <c r="G7" s="30">
        <v>126.74586586803953</v>
      </c>
      <c r="H7" s="4"/>
      <c r="I7" s="26">
        <f>E7+'data1 - Freight &amp; Duty'!$B$6</f>
        <v>131.95568000000003</v>
      </c>
      <c r="J7" s="26">
        <f>E7-'data1 - Freight &amp; Duty'!$B$6</f>
        <v>-0.044319999999984816</v>
      </c>
      <c r="K7" s="4"/>
      <c r="L7" s="24"/>
      <c r="M7" s="24"/>
      <c r="N7" s="25"/>
      <c r="O7" s="25"/>
      <c r="P7" s="25"/>
      <c r="Q7" s="25"/>
      <c r="R7" s="25"/>
      <c r="S7" s="25"/>
      <c r="T7" s="25"/>
      <c r="U7" s="25"/>
      <c r="V7" s="25"/>
      <c r="W7" s="25"/>
    </row>
    <row r="8" spans="1:23" ht="12.75">
      <c r="A8" s="28" t="s">
        <v>4</v>
      </c>
      <c r="B8" s="3"/>
      <c r="C8" s="30">
        <v>139.4136</v>
      </c>
      <c r="D8" s="30">
        <v>166.0982344788114</v>
      </c>
      <c r="E8" s="31">
        <v>62.86464000000001</v>
      </c>
      <c r="F8" s="30">
        <v>89.82140626951418</v>
      </c>
      <c r="G8" s="30">
        <v>116.44925812766424</v>
      </c>
      <c r="H8" s="4"/>
      <c r="I8" s="26">
        <f>E8+'data1 - Freight &amp; Duty'!$B$6</f>
        <v>128.86464</v>
      </c>
      <c r="J8" s="26">
        <f>E8-'data1 - Freight &amp; Duty'!$B$6</f>
        <v>-3.1353599999999915</v>
      </c>
      <c r="K8" s="4"/>
      <c r="L8" s="24"/>
      <c r="M8" s="24"/>
      <c r="N8" s="25"/>
      <c r="O8" s="25"/>
      <c r="P8" s="25"/>
      <c r="Q8" s="25"/>
      <c r="R8" s="25"/>
      <c r="S8" s="25"/>
      <c r="T8" s="25"/>
      <c r="U8" s="25"/>
      <c r="V8" s="25"/>
      <c r="W8" s="25"/>
    </row>
    <row r="9" spans="1:23" ht="12.75">
      <c r="A9" s="28" t="s">
        <v>5</v>
      </c>
      <c r="B9" s="3"/>
      <c r="C9" s="30">
        <v>90.791985</v>
      </c>
      <c r="D9" s="30">
        <v>131.5042132212068</v>
      </c>
      <c r="E9" s="31">
        <v>76.22168</v>
      </c>
      <c r="F9" s="30">
        <v>100.65024384144054</v>
      </c>
      <c r="G9" s="30">
        <v>104.73826554215152</v>
      </c>
      <c r="H9" s="4"/>
      <c r="I9" s="26">
        <f>E9+'data1 - Freight &amp; Duty'!$B$6</f>
        <v>142.22168</v>
      </c>
      <c r="J9" s="26">
        <f>E9-'data1 - Freight &amp; Duty'!$B$6</f>
        <v>10.221680000000006</v>
      </c>
      <c r="K9" s="4"/>
      <c r="L9" s="24"/>
      <c r="M9" s="24"/>
      <c r="N9" s="25"/>
      <c r="O9" s="25"/>
      <c r="P9" s="25"/>
      <c r="Q9" s="25"/>
      <c r="R9" s="25"/>
      <c r="S9" s="25"/>
      <c r="T9" s="25"/>
      <c r="U9" s="25"/>
      <c r="V9" s="25"/>
      <c r="W9" s="25"/>
    </row>
    <row r="10" spans="1:23" ht="12.75">
      <c r="A10" s="28" t="s">
        <v>6</v>
      </c>
      <c r="B10" s="3"/>
      <c r="C10" s="30">
        <v>63.300945</v>
      </c>
      <c r="D10" s="30">
        <v>74.9346359843247</v>
      </c>
      <c r="E10" s="31">
        <v>46.62216000000001</v>
      </c>
      <c r="F10" s="30">
        <v>100.65024384144054</v>
      </c>
      <c r="G10" s="30">
        <v>95.34415445675329</v>
      </c>
      <c r="H10" s="4"/>
      <c r="I10" s="26">
        <f>E10+'data1 - Freight &amp; Duty'!$B$6</f>
        <v>112.62216000000001</v>
      </c>
      <c r="J10" s="26">
        <f>E10-'data1 - Freight &amp; Duty'!$B$6</f>
        <v>-19.377839999999992</v>
      </c>
      <c r="K10" s="4"/>
      <c r="L10" s="24"/>
      <c r="M10" s="24"/>
      <c r="N10" s="25"/>
      <c r="O10" s="25"/>
      <c r="P10" s="25"/>
      <c r="Q10" s="25"/>
      <c r="R10" s="25"/>
      <c r="S10" s="25"/>
      <c r="T10" s="25"/>
      <c r="U10" s="25"/>
      <c r="V10" s="25"/>
      <c r="W10" s="25"/>
    </row>
    <row r="11" spans="1:23" ht="12.75">
      <c r="A11" s="28" t="s">
        <v>7</v>
      </c>
      <c r="B11" s="3"/>
      <c r="C11" s="30">
        <v>35.6928685</v>
      </c>
      <c r="D11" s="30">
        <v>71.07401342631387</v>
      </c>
      <c r="E11" s="31">
        <v>43.95096</v>
      </c>
      <c r="F11" s="30">
        <v>83.69184592296149</v>
      </c>
      <c r="G11" s="30">
        <v>87.00852515270621</v>
      </c>
      <c r="H11" s="4"/>
      <c r="I11" s="26">
        <f>E11+'data1 - Freight &amp; Duty'!$B$6</f>
        <v>109.95096000000001</v>
      </c>
      <c r="J11" s="26">
        <f>E11-'data1 - Freight &amp; Duty'!$B$6</f>
        <v>-22.049039999999998</v>
      </c>
      <c r="K11" s="4"/>
      <c r="L11" s="24"/>
      <c r="M11" s="24"/>
      <c r="N11" s="25"/>
      <c r="O11" s="25"/>
      <c r="P11" s="25"/>
      <c r="Q11" s="25"/>
      <c r="R11" s="25"/>
      <c r="S11" s="25"/>
      <c r="T11" s="25"/>
      <c r="U11" s="25"/>
      <c r="V11" s="25"/>
      <c r="W11" s="25"/>
    </row>
    <row r="12" spans="1:23" ht="12.75">
      <c r="A12" s="28" t="s">
        <v>8</v>
      </c>
      <c r="B12" s="3"/>
      <c r="C12" s="30">
        <v>51.829991</v>
      </c>
      <c r="D12" s="30">
        <v>70.59602741838265</v>
      </c>
      <c r="E12" s="31">
        <v>47.11712</v>
      </c>
      <c r="F12" s="30">
        <v>84.75106329747311</v>
      </c>
      <c r="G12" s="30">
        <v>77.80183129940264</v>
      </c>
      <c r="H12" s="4"/>
      <c r="I12" s="26">
        <f>E12+'data1 - Freight &amp; Duty'!$B$6</f>
        <v>113.11712</v>
      </c>
      <c r="J12" s="26">
        <f>E12-'data1 - Freight &amp; Duty'!$B$6</f>
        <v>-18.88288</v>
      </c>
      <c r="K12" s="4"/>
      <c r="L12" s="24"/>
      <c r="M12" s="24"/>
      <c r="N12" s="25"/>
      <c r="O12" s="25"/>
      <c r="P12" s="25"/>
      <c r="Q12" s="25"/>
      <c r="R12" s="25"/>
      <c r="S12" s="25"/>
      <c r="T12" s="25"/>
      <c r="U12" s="25"/>
      <c r="V12" s="25"/>
      <c r="W12" s="25"/>
    </row>
    <row r="13" spans="1:23" ht="12.75">
      <c r="A13" s="28" t="s">
        <v>9</v>
      </c>
      <c r="B13" s="3"/>
      <c r="C13" s="30">
        <v>60.4857195</v>
      </c>
      <c r="D13" s="30">
        <v>73.83097659298816</v>
      </c>
      <c r="E13" s="31">
        <v>55.00672</v>
      </c>
      <c r="F13" s="30">
        <v>77.56787188790192</v>
      </c>
      <c r="G13" s="30">
        <v>72.90356161087237</v>
      </c>
      <c r="H13" s="4"/>
      <c r="I13" s="26">
        <f>E13+'data1 - Freight &amp; Duty'!$B$6</f>
        <v>121.00672</v>
      </c>
      <c r="J13" s="26">
        <f>E13-'data1 - Freight &amp; Duty'!$B$6</f>
        <v>-10.993279999999999</v>
      </c>
      <c r="K13" s="4"/>
      <c r="L13" s="24"/>
      <c r="M13" s="24"/>
      <c r="N13" s="25"/>
      <c r="O13" s="25"/>
      <c r="P13" s="25"/>
      <c r="Q13" s="25"/>
      <c r="R13" s="25"/>
      <c r="S13" s="25"/>
      <c r="T13" s="25"/>
      <c r="U13" s="25"/>
      <c r="V13" s="25"/>
      <c r="W13" s="25"/>
    </row>
    <row r="14" spans="1:23" ht="12.75">
      <c r="A14" s="28" t="s">
        <v>10</v>
      </c>
      <c r="B14" s="3"/>
      <c r="C14" s="30">
        <v>59.878454</v>
      </c>
      <c r="D14" s="30">
        <v>65.39691115542131</v>
      </c>
      <c r="E14" s="31">
        <v>49.27104</v>
      </c>
      <c r="F14" s="30">
        <v>75.27836857250094</v>
      </c>
      <c r="G14" s="30">
        <v>75.32046806490351</v>
      </c>
      <c r="H14" s="4"/>
      <c r="I14" s="26">
        <f>E14+'data1 - Freight &amp; Duty'!$B$6</f>
        <v>115.27104</v>
      </c>
      <c r="J14" s="26">
        <f>E14-'data1 - Freight &amp; Duty'!$B$6</f>
        <v>-16.72896</v>
      </c>
      <c r="K14" s="4"/>
      <c r="L14" s="24"/>
      <c r="M14" s="24"/>
      <c r="N14" s="25"/>
      <c r="O14" s="25"/>
      <c r="P14" s="25"/>
      <c r="Q14" s="25"/>
      <c r="R14" s="25"/>
      <c r="S14" s="25"/>
      <c r="T14" s="25"/>
      <c r="U14" s="25"/>
      <c r="V14" s="25"/>
      <c r="W14" s="25"/>
    </row>
    <row r="15" spans="1:23" ht="12.75">
      <c r="A15" s="28" t="s">
        <v>11</v>
      </c>
      <c r="B15" s="3"/>
      <c r="C15" s="30">
        <v>48.938477999999996</v>
      </c>
      <c r="D15" s="30">
        <v>77.97858788767914</v>
      </c>
      <c r="E15" s="31">
        <v>48.313520000000004</v>
      </c>
      <c r="F15" s="30">
        <v>74.82229704451927</v>
      </c>
      <c r="G15" s="30">
        <v>82.36639018849458</v>
      </c>
      <c r="H15" s="4"/>
      <c r="I15" s="26">
        <f>E15+'data1 - Freight &amp; Duty'!$B$6</f>
        <v>114.31352000000001</v>
      </c>
      <c r="J15" s="26">
        <f>E15-'data1 - Freight &amp; Duty'!$B$6</f>
        <v>-17.686479999999996</v>
      </c>
      <c r="K15" s="4"/>
      <c r="L15" s="24"/>
      <c r="M15" s="24"/>
      <c r="N15" s="25"/>
      <c r="O15" s="25"/>
      <c r="P15" s="25"/>
      <c r="Q15" s="25"/>
      <c r="R15" s="25"/>
      <c r="S15" s="25"/>
      <c r="T15" s="25"/>
      <c r="U15" s="25"/>
      <c r="V15" s="25"/>
      <c r="W15" s="25"/>
    </row>
    <row r="16" spans="1:23" ht="12.75">
      <c r="A16" s="28" t="s">
        <v>12</v>
      </c>
      <c r="B16" s="3"/>
      <c r="C16" s="30">
        <v>70.84464399999999</v>
      </c>
      <c r="D16" s="30">
        <v>87.4925987431377</v>
      </c>
      <c r="E16" s="31">
        <v>57.05488</v>
      </c>
      <c r="F16" s="30">
        <v>74.757039621231</v>
      </c>
      <c r="G16" s="30">
        <v>87.56933633780925</v>
      </c>
      <c r="H16" s="4"/>
      <c r="I16" s="26">
        <f>E16+'data1 - Freight &amp; Duty'!$B$6</f>
        <v>123.05488</v>
      </c>
      <c r="J16" s="26">
        <f>E16-'data1 - Freight &amp; Duty'!$B$6</f>
        <v>-8.945120000000003</v>
      </c>
      <c r="K16" s="4"/>
      <c r="L16" s="24"/>
      <c r="M16" s="24"/>
      <c r="N16" s="25"/>
      <c r="O16" s="25"/>
      <c r="P16" s="25"/>
      <c r="Q16" s="25"/>
      <c r="R16" s="25"/>
      <c r="S16" s="25"/>
      <c r="T16" s="25"/>
      <c r="U16" s="25"/>
      <c r="V16" s="25"/>
      <c r="W16" s="25"/>
    </row>
    <row r="17" spans="1:23" ht="12.75">
      <c r="A17" s="28" t="s">
        <v>13</v>
      </c>
      <c r="B17" s="3"/>
      <c r="C17" s="30">
        <v>68.1543515</v>
      </c>
      <c r="D17" s="30">
        <v>87.24610730279906</v>
      </c>
      <c r="E17" s="31">
        <v>68.57600000000001</v>
      </c>
      <c r="F17" s="30">
        <v>76.47205278227312</v>
      </c>
      <c r="G17" s="30">
        <v>89.63853108527944</v>
      </c>
      <c r="H17" s="4"/>
      <c r="I17" s="26">
        <f>E17+'data1 - Freight &amp; Duty'!$B$6</f>
        <v>134.57600000000002</v>
      </c>
      <c r="J17" s="26">
        <f>E17-'data1 - Freight &amp; Duty'!$B$6</f>
        <v>2.5760000000000076</v>
      </c>
      <c r="K17" s="4"/>
      <c r="L17" s="24"/>
      <c r="M17" s="24"/>
      <c r="N17" s="25"/>
      <c r="O17" s="25"/>
      <c r="P17" s="25"/>
      <c r="Q17" s="25"/>
      <c r="R17" s="25"/>
      <c r="S17" s="25"/>
      <c r="T17" s="25"/>
      <c r="U17" s="25"/>
      <c r="V17" s="25"/>
      <c r="W17" s="25"/>
    </row>
    <row r="18" spans="1:23" ht="12.75">
      <c r="A18" s="28" t="s">
        <v>14</v>
      </c>
      <c r="B18" s="3" t="s">
        <v>15</v>
      </c>
      <c r="C18" s="30">
        <v>80.3012595</v>
      </c>
      <c r="D18" s="30">
        <v>87.2329721313676</v>
      </c>
      <c r="E18" s="31">
        <v>66.89864</v>
      </c>
      <c r="F18" s="30">
        <v>76.6029861128363</v>
      </c>
      <c r="G18" s="30">
        <v>103.46328144922994</v>
      </c>
      <c r="H18" s="4"/>
      <c r="I18" s="26">
        <f>E18+'data1 - Freight &amp; Duty'!$B$6</f>
        <v>132.89864</v>
      </c>
      <c r="J18" s="26">
        <f>E18-'data1 - Freight &amp; Duty'!$B$6</f>
        <v>0.8986400000000003</v>
      </c>
      <c r="K18" s="4"/>
      <c r="L18" s="24"/>
      <c r="M18" s="24"/>
      <c r="N18" s="25"/>
      <c r="O18" s="25"/>
      <c r="P18" s="25"/>
      <c r="Q18" s="25"/>
      <c r="R18" s="25"/>
      <c r="S18" s="25"/>
      <c r="T18" s="25"/>
      <c r="U18" s="25"/>
      <c r="V18" s="25"/>
      <c r="W18" s="25"/>
    </row>
    <row r="19" spans="1:23" ht="12.75">
      <c r="A19" s="28" t="s">
        <v>16</v>
      </c>
      <c r="B19" s="3"/>
      <c r="C19" s="30">
        <v>85.096135</v>
      </c>
      <c r="D19" s="30">
        <v>86.96693879142398</v>
      </c>
      <c r="E19" s="31">
        <v>67.2396</v>
      </c>
      <c r="F19" s="30">
        <v>73.5583483208468</v>
      </c>
      <c r="G19" s="30">
        <v>108.1062060140755</v>
      </c>
      <c r="H19" s="4"/>
      <c r="I19" s="26">
        <f>E19+'data1 - Freight &amp; Duty'!$B$6</f>
        <v>133.2396</v>
      </c>
      <c r="J19" s="26">
        <f>E19-'data1 - Freight &amp; Duty'!$B$6</f>
        <v>1.2395999999999958</v>
      </c>
      <c r="K19" s="4"/>
      <c r="L19" s="24"/>
      <c r="M19" s="24"/>
      <c r="N19" s="25"/>
      <c r="O19" s="25"/>
      <c r="P19" s="25"/>
      <c r="Q19" s="25"/>
      <c r="R19" s="25"/>
      <c r="S19" s="25"/>
      <c r="T19" s="25"/>
      <c r="U19" s="25"/>
      <c r="V19" s="25"/>
      <c r="W19" s="25"/>
    </row>
    <row r="20" spans="1:23" ht="12.75">
      <c r="A20" s="28" t="s">
        <v>17</v>
      </c>
      <c r="B20" s="3"/>
      <c r="C20" s="30">
        <v>88.45694999999999</v>
      </c>
      <c r="D20" s="30">
        <v>102.40963855421688</v>
      </c>
      <c r="E20" s="31">
        <v>53.95648</v>
      </c>
      <c r="F20" s="30">
        <v>74.65026591806115</v>
      </c>
      <c r="G20" s="30">
        <v>103.88567031089832</v>
      </c>
      <c r="H20" s="4"/>
      <c r="I20" s="26">
        <f>E20+'data1 - Freight &amp; Duty'!$B$6</f>
        <v>119.95648</v>
      </c>
      <c r="J20" s="26">
        <f>E20-'data1 - Freight &amp; Duty'!$B$6</f>
        <v>-12.043520000000001</v>
      </c>
      <c r="K20" s="4"/>
      <c r="L20" s="24"/>
      <c r="M20" s="24"/>
      <c r="N20" s="25"/>
      <c r="O20" s="25"/>
      <c r="P20" s="25"/>
      <c r="Q20" s="25"/>
      <c r="R20" s="25"/>
      <c r="S20" s="25"/>
      <c r="T20" s="25"/>
      <c r="U20" s="25"/>
      <c r="V20" s="25"/>
      <c r="W20" s="25"/>
    </row>
    <row r="21" spans="1:23" ht="12.75">
      <c r="A21" s="28" t="s">
        <v>18</v>
      </c>
      <c r="B21" s="3"/>
      <c r="C21" s="30">
        <v>70.896222</v>
      </c>
      <c r="D21" s="30">
        <v>96.77176439355551</v>
      </c>
      <c r="E21" s="31">
        <v>53.534079999999996</v>
      </c>
      <c r="F21" s="30">
        <v>87.8882027446093</v>
      </c>
      <c r="G21" s="30">
        <v>100.14202885399351</v>
      </c>
      <c r="H21" s="4"/>
      <c r="I21" s="26">
        <f>E21+'data1 - Freight &amp; Duty'!$B$6</f>
        <v>119.53407999999999</v>
      </c>
      <c r="J21" s="26">
        <f>E21-'data1 - Freight &amp; Duty'!$B$6</f>
        <v>-12.465920000000004</v>
      </c>
      <c r="K21" s="4"/>
      <c r="L21" s="24"/>
      <c r="M21" s="24"/>
      <c r="N21" s="25"/>
      <c r="O21" s="25"/>
      <c r="P21" s="25"/>
      <c r="Q21" s="25"/>
      <c r="R21" s="25"/>
      <c r="S21" s="25"/>
      <c r="T21" s="25"/>
      <c r="U21" s="25"/>
      <c r="V21" s="25"/>
      <c r="W21" s="25"/>
    </row>
    <row r="22" spans="1:23" ht="12.75">
      <c r="A22" s="28" t="s">
        <v>19</v>
      </c>
      <c r="B22" s="3"/>
      <c r="C22" s="30">
        <v>60.381721999999996</v>
      </c>
      <c r="D22" s="30">
        <v>86.08664930714576</v>
      </c>
      <c r="E22" s="31">
        <v>48.391040000000004</v>
      </c>
      <c r="F22" s="30">
        <v>84.94464993276125</v>
      </c>
      <c r="G22" s="30">
        <v>94.77613047293357</v>
      </c>
      <c r="H22" s="4"/>
      <c r="I22" s="26">
        <f>E22+'data1 - Freight &amp; Duty'!$B$6</f>
        <v>114.39104</v>
      </c>
      <c r="J22" s="26">
        <f>E22-'data1 - Freight &amp; Duty'!$B$6</f>
        <v>-17.608959999999996</v>
      </c>
      <c r="K22" s="4"/>
      <c r="L22" s="24"/>
      <c r="M22" s="24"/>
      <c r="N22" s="25"/>
      <c r="O22" s="25"/>
      <c r="P22" s="25"/>
      <c r="Q22" s="25"/>
      <c r="R22" s="25"/>
      <c r="S22" s="25"/>
      <c r="T22" s="25"/>
      <c r="U22" s="25"/>
      <c r="V22" s="25"/>
      <c r="W22" s="25"/>
    </row>
    <row r="23" spans="1:23" ht="12.75">
      <c r="A23" s="28" t="s">
        <v>20</v>
      </c>
      <c r="B23" s="3"/>
      <c r="C23" s="30">
        <v>68.7549445</v>
      </c>
      <c r="D23" s="30">
        <v>100.16779333979191</v>
      </c>
      <c r="E23" s="31">
        <v>47.70624000000001</v>
      </c>
      <c r="F23" s="30">
        <v>68.24929112654691</v>
      </c>
      <c r="G23" s="30">
        <v>97.33676214123142</v>
      </c>
      <c r="H23" s="4"/>
      <c r="I23" s="26">
        <f>E23+'data1 - Freight &amp; Duty'!$B$6</f>
        <v>113.70624000000001</v>
      </c>
      <c r="J23" s="26">
        <f>E23-'data1 - Freight &amp; Duty'!$B$6</f>
        <v>-18.293759999999992</v>
      </c>
      <c r="K23" s="4"/>
      <c r="L23" s="24"/>
      <c r="M23" s="24"/>
      <c r="N23" s="25"/>
      <c r="O23" s="25"/>
      <c r="P23" s="25"/>
      <c r="Q23" s="25"/>
      <c r="R23" s="25"/>
      <c r="S23" s="25"/>
      <c r="T23" s="25"/>
      <c r="U23" s="25"/>
      <c r="V23" s="25"/>
      <c r="W23" s="25"/>
    </row>
    <row r="24" spans="1:23" ht="12.75">
      <c r="A24" s="28" t="s">
        <v>21</v>
      </c>
      <c r="B24" s="3"/>
      <c r="C24" s="30">
        <v>83.05133249999999</v>
      </c>
      <c r="D24" s="30">
        <v>143.0098685355661</v>
      </c>
      <c r="E24" s="31">
        <v>71.42264</v>
      </c>
      <c r="F24" s="30">
        <v>66.2435232181987</v>
      </c>
      <c r="G24" s="30">
        <v>109.96563573883161</v>
      </c>
      <c r="H24" s="4"/>
      <c r="I24" s="26">
        <f>E24+'data1 - Freight &amp; Duty'!$B$6</f>
        <v>137.42264</v>
      </c>
      <c r="J24" s="26">
        <f>E24-'data1 - Freight &amp; Duty'!$B$6</f>
        <v>5.422640000000001</v>
      </c>
      <c r="K24" s="4"/>
      <c r="L24" s="24"/>
      <c r="M24" s="24"/>
      <c r="N24" s="25"/>
      <c r="O24" s="25"/>
      <c r="P24" s="25"/>
      <c r="Q24" s="25"/>
      <c r="R24" s="25"/>
      <c r="S24" s="25"/>
      <c r="T24" s="25"/>
      <c r="U24" s="25"/>
      <c r="V24" s="25"/>
      <c r="W24" s="25"/>
    </row>
    <row r="25" spans="1:23" ht="12.75">
      <c r="A25" s="28" t="s">
        <v>22</v>
      </c>
      <c r="B25" s="3"/>
      <c r="C25" s="30">
        <v>188.87731</v>
      </c>
      <c r="D25" s="30">
        <v>204.0727967189877</v>
      </c>
      <c r="E25" s="31">
        <v>93.1804</v>
      </c>
      <c r="F25" s="30">
        <v>71.53580763221574</v>
      </c>
      <c r="G25" s="30">
        <v>117.65259490124667</v>
      </c>
      <c r="H25" s="4"/>
      <c r="I25" s="26">
        <f>E25+'data1 - Freight &amp; Duty'!$B$6</f>
        <v>159.18040000000002</v>
      </c>
      <c r="J25" s="26">
        <f>E25-'data1 - Freight &amp; Duty'!$B$6</f>
        <v>27.180400000000006</v>
      </c>
      <c r="K25" s="4"/>
      <c r="L25" s="24"/>
      <c r="M25" s="24"/>
      <c r="N25" s="25"/>
      <c r="O25" s="25"/>
      <c r="P25" s="25"/>
      <c r="Q25" s="25"/>
      <c r="R25" s="25"/>
      <c r="S25" s="25"/>
      <c r="T25" s="25"/>
      <c r="U25" s="25"/>
      <c r="V25" s="25"/>
      <c r="W25" s="25"/>
    </row>
    <row r="26" spans="1:23" ht="12.75">
      <c r="A26" s="28" t="s">
        <v>23</v>
      </c>
      <c r="B26" s="3"/>
      <c r="C26" s="30">
        <v>246.724995</v>
      </c>
      <c r="D26" s="30">
        <v>261.0153719727365</v>
      </c>
      <c r="E26" s="31">
        <v>110.21343999999999</v>
      </c>
      <c r="F26" s="30">
        <v>80.17837238325832</v>
      </c>
      <c r="G26" s="30">
        <v>116.24189832890832</v>
      </c>
      <c r="H26" s="4"/>
      <c r="I26" s="26">
        <f>E26+'data1 - Freight &amp; Duty'!$B$6</f>
        <v>176.21344</v>
      </c>
      <c r="J26" s="26">
        <f>E26-'data1 - Freight &amp; Duty'!$B$6</f>
        <v>44.21343999999999</v>
      </c>
      <c r="K26" s="4"/>
      <c r="L26" s="24"/>
      <c r="M26" s="24"/>
      <c r="N26" s="25"/>
      <c r="O26" s="25"/>
      <c r="P26" s="25"/>
      <c r="Q26" s="25"/>
      <c r="R26" s="25"/>
      <c r="S26" s="25"/>
      <c r="T26" s="25"/>
      <c r="U26" s="25"/>
      <c r="V26" s="25"/>
      <c r="W26" s="25"/>
    </row>
    <row r="27" spans="1:23" ht="12.75">
      <c r="A27" s="28" t="s">
        <v>24</v>
      </c>
      <c r="B27" s="3"/>
      <c r="C27" s="30">
        <v>228.812435</v>
      </c>
      <c r="D27" s="30">
        <v>295.9763942432704</v>
      </c>
      <c r="E27" s="31">
        <v>120.18272000000002</v>
      </c>
      <c r="F27" s="30">
        <v>85.91203437386689</v>
      </c>
      <c r="G27" s="30">
        <v>114.11847267855434</v>
      </c>
      <c r="H27" s="4"/>
      <c r="I27" s="26">
        <f>E27+'data1 - Freight &amp; Duty'!$B$6</f>
        <v>186.18272000000002</v>
      </c>
      <c r="J27" s="26">
        <f>E27-'data1 - Freight &amp; Duty'!$B$6</f>
        <v>54.18272000000002</v>
      </c>
      <c r="K27" s="4"/>
      <c r="L27" s="24"/>
      <c r="M27" s="24"/>
      <c r="N27" s="25"/>
      <c r="O27" s="25"/>
      <c r="P27" s="25"/>
      <c r="Q27" s="25"/>
      <c r="R27" s="25"/>
      <c r="S27" s="25"/>
      <c r="T27" s="25"/>
      <c r="U27" s="25"/>
      <c r="V27" s="25"/>
      <c r="W27" s="25"/>
    </row>
    <row r="28" spans="1:23" ht="12.75">
      <c r="A28" s="28" t="s">
        <v>25</v>
      </c>
      <c r="B28" s="3"/>
      <c r="C28" s="30">
        <v>233.98851</v>
      </c>
      <c r="D28" s="30">
        <v>291.8542961064111</v>
      </c>
      <c r="E28" s="31">
        <v>139.33</v>
      </c>
      <c r="F28" s="30">
        <v>101.17350830768697</v>
      </c>
      <c r="G28" s="30">
        <v>131.63679768606605</v>
      </c>
      <c r="H28" s="4"/>
      <c r="I28" s="26">
        <f>E28+'data1 - Freight &amp; Duty'!$B$6</f>
        <v>205.33</v>
      </c>
      <c r="J28" s="26">
        <f>E28-'data1 - Freight &amp; Duty'!$B$6</f>
        <v>73.33000000000001</v>
      </c>
      <c r="K28" s="4"/>
      <c r="L28" s="24"/>
      <c r="M28" s="24"/>
      <c r="N28" s="25"/>
      <c r="O28" s="25"/>
      <c r="P28" s="25"/>
      <c r="Q28" s="25"/>
      <c r="R28" s="25"/>
      <c r="S28" s="25"/>
      <c r="T28" s="25"/>
      <c r="U28" s="25"/>
      <c r="V28" s="25"/>
      <c r="W28" s="25"/>
    </row>
    <row r="29" spans="1:23" ht="12.75">
      <c r="A29" s="28" t="s">
        <v>26</v>
      </c>
      <c r="B29" s="3"/>
      <c r="C29" s="30">
        <v>287.659635</v>
      </c>
      <c r="D29" s="30">
        <v>319.0617324504102</v>
      </c>
      <c r="E29" s="31">
        <v>181.90208</v>
      </c>
      <c r="F29" s="30">
        <v>132.0082161847125</v>
      </c>
      <c r="G29" s="30">
        <v>133.94399361818623</v>
      </c>
      <c r="H29" s="4"/>
      <c r="I29" s="26">
        <f>E29+'data1 - Freight &amp; Duty'!$B$6</f>
        <v>247.90208</v>
      </c>
      <c r="J29" s="26">
        <f>E29-'data1 - Freight &amp; Duty'!$B$6</f>
        <v>115.90208000000001</v>
      </c>
      <c r="K29" s="4"/>
      <c r="L29" s="24"/>
      <c r="M29" s="24"/>
      <c r="N29" s="25"/>
      <c r="O29" s="25"/>
      <c r="P29" s="25"/>
      <c r="Q29" s="25"/>
      <c r="R29" s="25"/>
      <c r="S29" s="25"/>
      <c r="T29" s="25"/>
      <c r="U29" s="25"/>
      <c r="V29" s="25"/>
      <c r="W29" s="25"/>
    </row>
    <row r="30" spans="1:23" ht="12.75">
      <c r="A30" s="28" t="s">
        <v>27</v>
      </c>
      <c r="B30" s="3" t="s">
        <v>28</v>
      </c>
      <c r="C30" s="30">
        <v>437.75153</v>
      </c>
      <c r="D30" s="30">
        <v>454.84308255148045</v>
      </c>
      <c r="E30" s="31">
        <v>217.80392000000003</v>
      </c>
      <c r="F30" s="30">
        <v>181.84847317219803</v>
      </c>
      <c r="G30" s="30">
        <v>149.48154877513943</v>
      </c>
      <c r="H30" s="4"/>
      <c r="I30" s="26">
        <f>E30+'data1 - Freight &amp; Duty'!$B$6</f>
        <v>283.80392000000006</v>
      </c>
      <c r="J30" s="26">
        <f>E30-'data1 - Freight &amp; Duty'!$B$6</f>
        <v>151.80392000000003</v>
      </c>
      <c r="K30" s="4"/>
      <c r="L30" s="24"/>
      <c r="M30" s="24"/>
      <c r="N30" s="25"/>
      <c r="O30" s="25"/>
      <c r="P30" s="25"/>
      <c r="Q30" s="25"/>
      <c r="R30" s="25"/>
      <c r="S30" s="25"/>
      <c r="T30" s="25"/>
      <c r="U30" s="25"/>
      <c r="V30" s="25"/>
      <c r="W30" s="25"/>
    </row>
    <row r="31" spans="1:23" ht="12.75">
      <c r="A31" s="28" t="s">
        <v>29</v>
      </c>
      <c r="B31" s="3"/>
      <c r="C31" s="30">
        <v>422.01463</v>
      </c>
      <c r="D31" s="30">
        <v>452.9204926267572</v>
      </c>
      <c r="E31" s="31">
        <v>245.29304000000002</v>
      </c>
      <c r="F31" s="30">
        <v>190.73659895353416</v>
      </c>
      <c r="G31" s="30">
        <v>161.51180307027852</v>
      </c>
      <c r="H31" s="4"/>
      <c r="I31" s="26">
        <f>E31+'data1 - Freight &amp; Duty'!$B$6</f>
        <v>311.29304</v>
      </c>
      <c r="J31" s="26">
        <f>E31-'data1 - Freight &amp; Duty'!$B$6</f>
        <v>179.29304000000002</v>
      </c>
      <c r="K31" s="4"/>
      <c r="L31" s="24"/>
      <c r="M31" s="24"/>
      <c r="N31" s="25"/>
      <c r="O31" s="25"/>
      <c r="P31" s="25"/>
      <c r="Q31" s="25"/>
      <c r="R31" s="25"/>
      <c r="S31" s="25"/>
      <c r="T31" s="25"/>
      <c r="U31" s="25"/>
      <c r="V31" s="25"/>
      <c r="W31" s="25"/>
    </row>
    <row r="32" spans="1:23" ht="12.75">
      <c r="A32" s="28" t="s">
        <v>30</v>
      </c>
      <c r="B32" s="3"/>
      <c r="C32" s="30">
        <v>340.31841</v>
      </c>
      <c r="D32" s="30">
        <v>295.9831490774492</v>
      </c>
      <c r="E32" s="31">
        <v>220.70448</v>
      </c>
      <c r="F32" s="30">
        <v>189.12583248456605</v>
      </c>
      <c r="G32" s="30">
        <v>174.60672161009458</v>
      </c>
      <c r="H32" s="4"/>
      <c r="I32" s="26">
        <f>E32+'data1 - Freight &amp; Duty'!$B$6</f>
        <v>286.70448</v>
      </c>
      <c r="J32" s="26">
        <f>E32-'data1 - Freight &amp; Duty'!$B$6</f>
        <v>154.70448</v>
      </c>
      <c r="K32" s="4"/>
      <c r="L32" s="24"/>
      <c r="M32" s="24"/>
      <c r="N32" s="25"/>
      <c r="O32" s="25"/>
      <c r="P32" s="25"/>
      <c r="Q32" s="25"/>
      <c r="R32" s="25"/>
      <c r="S32" s="25"/>
      <c r="T32" s="25"/>
      <c r="U32" s="25"/>
      <c r="V32" s="25"/>
      <c r="W32" s="25"/>
    </row>
    <row r="33" spans="1:23" ht="12.75">
      <c r="A33" s="28" t="s">
        <v>31</v>
      </c>
      <c r="B33" s="3"/>
      <c r="C33" s="30">
        <v>154.62613499999998</v>
      </c>
      <c r="D33" s="30">
        <v>180.38189918792997</v>
      </c>
      <c r="E33" s="31">
        <v>103.59879999999998</v>
      </c>
      <c r="F33" s="30">
        <v>156.3579431879034</v>
      </c>
      <c r="G33" s="30">
        <v>173.0507719893618</v>
      </c>
      <c r="H33" s="4"/>
      <c r="I33" s="26">
        <f>E33+'data1 - Freight &amp; Duty'!$B$6</f>
        <v>169.59879999999998</v>
      </c>
      <c r="J33" s="26">
        <f>E33-'data1 - Freight &amp; Duty'!$B$6</f>
        <v>37.59879999999998</v>
      </c>
      <c r="K33" s="4"/>
      <c r="L33" s="24"/>
      <c r="M33" s="24"/>
      <c r="N33" s="25"/>
      <c r="O33" s="25"/>
      <c r="P33" s="25"/>
      <c r="Q33" s="25"/>
      <c r="R33" s="25"/>
      <c r="S33" s="25"/>
      <c r="T33" s="25"/>
      <c r="U33" s="25"/>
      <c r="V33" s="25"/>
      <c r="W33" s="25"/>
    </row>
    <row r="34" spans="1:23" ht="12.75">
      <c r="A34" s="28" t="s">
        <v>32</v>
      </c>
      <c r="B34" s="3"/>
      <c r="C34" s="30">
        <v>135.986315</v>
      </c>
      <c r="D34" s="30">
        <v>133.73732127905373</v>
      </c>
      <c r="E34" s="31">
        <v>63.63272</v>
      </c>
      <c r="F34" s="30">
        <v>109.29570228086838</v>
      </c>
      <c r="G34" s="30">
        <v>175.00573378056822</v>
      </c>
      <c r="H34" s="4"/>
      <c r="I34" s="26">
        <f>E34+'data1 - Freight &amp; Duty'!$B$6</f>
        <v>129.63272</v>
      </c>
      <c r="J34" s="26">
        <f>E34-'data1 - Freight &amp; Duty'!$B$6</f>
        <v>-2.367280000000001</v>
      </c>
      <c r="K34" s="4"/>
      <c r="L34" s="24"/>
      <c r="M34" s="24"/>
      <c r="N34" s="25"/>
      <c r="O34" s="25"/>
      <c r="P34" s="25"/>
      <c r="Q34" s="25"/>
      <c r="R34" s="25"/>
      <c r="S34" s="25"/>
      <c r="T34" s="25"/>
      <c r="U34" s="25"/>
      <c r="V34" s="25"/>
      <c r="W34" s="25"/>
    </row>
    <row r="35" spans="1:13" ht="12.75">
      <c r="A35" s="28" t="s">
        <v>33</v>
      </c>
      <c r="B35" s="3"/>
      <c r="C35" s="30">
        <v>144.179465</v>
      </c>
      <c r="D35" s="30">
        <v>185.10942324774757</v>
      </c>
      <c r="E35" s="31">
        <v>91.22768</v>
      </c>
      <c r="F35" s="30">
        <v>88.96040505420325</v>
      </c>
      <c r="G35" s="30">
        <v>173.00233382889132</v>
      </c>
      <c r="H35" s="4"/>
      <c r="I35" s="26">
        <f>E35+'data1 - Freight &amp; Duty'!$B$6</f>
        <v>157.22768000000002</v>
      </c>
      <c r="J35" s="26">
        <f>E35-'data1 - Freight &amp; Duty'!$B$6</f>
        <v>25.227680000000007</v>
      </c>
      <c r="K35" s="4"/>
      <c r="M35" s="4"/>
    </row>
    <row r="36" spans="1:23" ht="12.75">
      <c r="A36" s="28" t="s">
        <v>34</v>
      </c>
      <c r="B36" s="3"/>
      <c r="C36" s="30">
        <v>157.48188</v>
      </c>
      <c r="D36" s="30">
        <v>196.29895722415523</v>
      </c>
      <c r="E36" s="31">
        <v>103.88104000000001</v>
      </c>
      <c r="F36" s="30">
        <v>114.89256353346741</v>
      </c>
      <c r="G36" s="30">
        <v>167.80080054992132</v>
      </c>
      <c r="H36" s="4"/>
      <c r="I36" s="26">
        <f>E36+'data1 - Freight &amp; Duty'!$B$6</f>
        <v>169.88104</v>
      </c>
      <c r="J36" s="26">
        <f>E36-'data1 - Freight &amp; Duty'!$B$6</f>
        <v>37.88104000000001</v>
      </c>
      <c r="K36" s="4"/>
      <c r="L36" s="71"/>
      <c r="M36" s="72"/>
      <c r="N36" s="71"/>
      <c r="O36" s="71"/>
      <c r="P36" s="71"/>
      <c r="Q36" s="71"/>
      <c r="R36" s="71"/>
      <c r="S36" s="71"/>
      <c r="T36" s="71"/>
      <c r="U36" s="71"/>
      <c r="V36" s="71"/>
      <c r="W36" s="71"/>
    </row>
    <row r="37" spans="1:23" ht="12.75">
      <c r="A37" s="28" t="s">
        <v>35</v>
      </c>
      <c r="B37" s="3"/>
      <c r="C37" s="30">
        <v>128.01960499999998</v>
      </c>
      <c r="D37" s="30">
        <v>190.40719053241267</v>
      </c>
      <c r="E37" s="31">
        <v>102.24136</v>
      </c>
      <c r="F37" s="30">
        <v>113.74911392025463</v>
      </c>
      <c r="G37" s="30">
        <v>164.09491252258547</v>
      </c>
      <c r="H37" s="4"/>
      <c r="I37" s="26">
        <f>E37+'data1 - Freight &amp; Duty'!$B$6</f>
        <v>168.24136</v>
      </c>
      <c r="J37" s="26">
        <f>E37-'data1 - Freight &amp; Duty'!$B$6</f>
        <v>36.24136</v>
      </c>
      <c r="K37" s="4"/>
      <c r="L37" s="71"/>
      <c r="M37" s="72"/>
      <c r="N37" s="71"/>
      <c r="O37" s="71"/>
      <c r="P37" s="71"/>
      <c r="Q37" s="71"/>
      <c r="R37" s="71"/>
      <c r="S37" s="71"/>
      <c r="T37" s="71"/>
      <c r="U37" s="71"/>
      <c r="V37" s="71"/>
      <c r="W37" s="71"/>
    </row>
    <row r="38" spans="1:23" ht="12.75">
      <c r="A38" s="28" t="s">
        <v>36</v>
      </c>
      <c r="B38" s="3"/>
      <c r="C38" s="30">
        <v>127.628265</v>
      </c>
      <c r="D38" s="30">
        <v>185.86898061766533</v>
      </c>
      <c r="E38" s="31">
        <v>117.77048000000002</v>
      </c>
      <c r="F38" s="30">
        <v>119.34007608186606</v>
      </c>
      <c r="G38" s="30">
        <v>166.3036098223379</v>
      </c>
      <c r="H38" s="4"/>
      <c r="I38" s="26">
        <f>E38+'data1 - Freight &amp; Duty'!$B$6</f>
        <v>183.77048000000002</v>
      </c>
      <c r="J38" s="26">
        <f>E38-'data1 - Freight &amp; Duty'!$B$6</f>
        <v>51.77048000000002</v>
      </c>
      <c r="K38" s="4"/>
      <c r="L38" s="72"/>
      <c r="M38" s="72"/>
      <c r="N38" s="71"/>
      <c r="O38" s="71"/>
      <c r="P38" s="71"/>
      <c r="Q38" s="71"/>
      <c r="R38" s="71"/>
      <c r="S38" s="71"/>
      <c r="T38" s="71"/>
      <c r="U38" s="71"/>
      <c r="V38" s="71"/>
      <c r="W38" s="71"/>
    </row>
    <row r="39" spans="1:23" ht="12.75">
      <c r="A39" s="28" t="s">
        <v>37</v>
      </c>
      <c r="B39" s="3"/>
      <c r="C39" s="30">
        <v>130.007755</v>
      </c>
      <c r="D39" s="30">
        <v>200.37110155937623</v>
      </c>
      <c r="E39" s="31">
        <v>116.73527999999999</v>
      </c>
      <c r="F39" s="30">
        <v>125.74977227546935</v>
      </c>
      <c r="G39" s="30">
        <v>170.06954501060858</v>
      </c>
      <c r="H39" s="4"/>
      <c r="I39" s="26">
        <f>E39+'data1 - Freight &amp; Duty'!$B$6</f>
        <v>182.73528</v>
      </c>
      <c r="J39" s="26">
        <f>E39-'data1 - Freight &amp; Duty'!$B$6</f>
        <v>50.73527999999999</v>
      </c>
      <c r="K39" s="4"/>
      <c r="L39" s="72"/>
      <c r="M39" s="72"/>
      <c r="N39" s="71"/>
      <c r="O39" s="71"/>
      <c r="P39" s="71"/>
      <c r="Q39" s="71"/>
      <c r="R39" s="71"/>
      <c r="S39" s="71"/>
      <c r="T39" s="71"/>
      <c r="U39" s="71"/>
      <c r="V39" s="71"/>
      <c r="W39" s="71"/>
    </row>
    <row r="40" spans="1:23" ht="12.75">
      <c r="A40" s="28" t="s">
        <v>38</v>
      </c>
      <c r="B40" s="3"/>
      <c r="C40" s="30">
        <v>144.57675500000002</v>
      </c>
      <c r="D40" s="30">
        <v>227.5650534643674</v>
      </c>
      <c r="E40" s="31">
        <v>145.4528</v>
      </c>
      <c r="F40" s="30">
        <v>129.08410353920974</v>
      </c>
      <c r="G40" s="30">
        <v>186.9995840506363</v>
      </c>
      <c r="H40" s="4"/>
      <c r="I40" s="26">
        <f>E40+'data1 - Freight &amp; Duty'!$B$6</f>
        <v>211.4528</v>
      </c>
      <c r="J40" s="26">
        <f>E40-'data1 - Freight &amp; Duty'!$B$6</f>
        <v>79.4528</v>
      </c>
      <c r="K40" s="4"/>
      <c r="L40" s="72"/>
      <c r="M40" s="72"/>
      <c r="N40" s="71"/>
      <c r="O40" s="71"/>
      <c r="P40" s="71"/>
      <c r="Q40" s="71"/>
      <c r="R40" s="71"/>
      <c r="S40" s="71"/>
      <c r="T40" s="71"/>
      <c r="U40" s="71"/>
      <c r="V40" s="71"/>
      <c r="W40" s="71"/>
    </row>
    <row r="41" spans="1:23" ht="12.75">
      <c r="A41" s="28" t="s">
        <v>39</v>
      </c>
      <c r="B41" s="3"/>
      <c r="C41" s="30">
        <v>195.96435499999998</v>
      </c>
      <c r="D41" s="30">
        <v>220.03733358106265</v>
      </c>
      <c r="E41" s="31">
        <v>166.99552</v>
      </c>
      <c r="F41" s="30">
        <v>127.74109394202682</v>
      </c>
      <c r="G41" s="30">
        <v>194.69636847568322</v>
      </c>
      <c r="H41" s="4"/>
      <c r="I41" s="26">
        <f>E41+'data1 - Freight &amp; Duty'!$B$6</f>
        <v>232.99552</v>
      </c>
      <c r="J41" s="26">
        <f>E41-'data1 - Freight &amp; Duty'!$B$6</f>
        <v>100.99552</v>
      </c>
      <c r="K41" s="4"/>
      <c r="L41" s="72"/>
      <c r="M41" s="72"/>
      <c r="N41" s="71"/>
      <c r="O41" s="71"/>
      <c r="P41" s="71"/>
      <c r="Q41" s="71"/>
      <c r="R41" s="71"/>
      <c r="S41" s="71"/>
      <c r="T41" s="71"/>
      <c r="U41" s="71"/>
      <c r="V41" s="71"/>
      <c r="W41" s="71"/>
    </row>
    <row r="42" spans="1:23" ht="12.75">
      <c r="A42" s="28" t="s">
        <v>40</v>
      </c>
      <c r="B42" s="3" t="s">
        <v>41</v>
      </c>
      <c r="C42" s="30">
        <v>136.16779</v>
      </c>
      <c r="D42" s="30">
        <v>211.22282868907402</v>
      </c>
      <c r="E42" s="31">
        <v>161.88624000000002</v>
      </c>
      <c r="F42" s="30">
        <v>119.10553169112313</v>
      </c>
      <c r="G42" s="30">
        <v>176.44946051000235</v>
      </c>
      <c r="H42" s="4"/>
      <c r="I42" s="26">
        <f>E42+'data1 - Freight &amp; Duty'!$B$6</f>
        <v>227.88624000000002</v>
      </c>
      <c r="J42" s="26">
        <f>E42-'data1 - Freight &amp; Duty'!$B$6</f>
        <v>95.88624000000002</v>
      </c>
      <c r="K42" s="4"/>
      <c r="L42" s="72"/>
      <c r="M42" s="72"/>
      <c r="N42" s="71"/>
      <c r="O42" s="71"/>
      <c r="P42" s="71"/>
      <c r="Q42" s="71"/>
      <c r="R42" s="71"/>
      <c r="S42" s="71"/>
      <c r="T42" s="71"/>
      <c r="U42" s="71"/>
      <c r="V42" s="71"/>
      <c r="W42" s="71"/>
    </row>
    <row r="43" spans="1:23" ht="12.75">
      <c r="A43" s="28" t="s">
        <v>42</v>
      </c>
      <c r="B43" s="3"/>
      <c r="C43" s="30">
        <v>180.897255</v>
      </c>
      <c r="D43" s="30">
        <v>211.62323118926287</v>
      </c>
      <c r="E43" s="31">
        <v>138.92944</v>
      </c>
      <c r="F43" s="30">
        <v>129.2546569721425</v>
      </c>
      <c r="G43" s="30">
        <v>132.19761293974543</v>
      </c>
      <c r="H43" s="4"/>
      <c r="I43" s="26">
        <f>E43+'data1 - Freight &amp; Duty'!$B$6</f>
        <v>204.92944</v>
      </c>
      <c r="J43" s="26">
        <f>E43-'data1 - Freight &amp; Duty'!$B$6</f>
        <v>72.92944</v>
      </c>
      <c r="K43" s="4"/>
      <c r="L43" s="72"/>
      <c r="M43" s="72"/>
      <c r="N43" s="71"/>
      <c r="O43" s="71"/>
      <c r="P43" s="71"/>
      <c r="Q43" s="71"/>
      <c r="R43" s="71"/>
      <c r="S43" s="71"/>
      <c r="T43" s="71"/>
      <c r="U43" s="71"/>
      <c r="V43" s="71"/>
      <c r="W43" s="71"/>
    </row>
    <row r="44" spans="1:23" ht="12.75">
      <c r="A44" s="28" t="s">
        <v>43</v>
      </c>
      <c r="B44" s="3"/>
      <c r="C44" s="30">
        <v>183.271305</v>
      </c>
      <c r="D44" s="30">
        <v>182.75829150911719</v>
      </c>
      <c r="E44" s="31">
        <v>127.63040000000001</v>
      </c>
      <c r="F44" s="30">
        <v>125.59906656509453</v>
      </c>
      <c r="G44" s="30">
        <v>111.25200462462237</v>
      </c>
      <c r="H44" s="4"/>
      <c r="I44" s="26">
        <f>E44+'data1 - Freight &amp; Duty'!$B$6</f>
        <v>193.6304</v>
      </c>
      <c r="J44" s="26">
        <f>E44-'data1 - Freight &amp; Duty'!$B$6</f>
        <v>61.63040000000001</v>
      </c>
      <c r="K44" s="4"/>
      <c r="L44" s="72"/>
      <c r="M44" s="72"/>
      <c r="N44" s="71"/>
      <c r="O44" s="71"/>
      <c r="P44" s="71"/>
      <c r="Q44" s="71"/>
      <c r="R44" s="71"/>
      <c r="S44" s="71"/>
      <c r="T44" s="71"/>
      <c r="U44" s="71"/>
      <c r="V44" s="71"/>
      <c r="W44" s="71"/>
    </row>
    <row r="45" spans="1:23" ht="12.75">
      <c r="A45" s="28" t="s">
        <v>44</v>
      </c>
      <c r="B45" s="3"/>
      <c r="C45" s="30">
        <v>152.68125</v>
      </c>
      <c r="D45" s="30">
        <v>106.22533211731943</v>
      </c>
      <c r="E45" s="31">
        <v>94.92936</v>
      </c>
      <c r="F45" s="30">
        <v>133.61413338900587</v>
      </c>
      <c r="G45" s="30">
        <v>102.95760681612686</v>
      </c>
      <c r="H45" s="4"/>
      <c r="I45" s="26">
        <f>E45+'data1 - Freight &amp; Duty'!$B$6</f>
        <v>160.92936</v>
      </c>
      <c r="J45" s="26">
        <f>E45-'data1 - Freight &amp; Duty'!$B$6</f>
        <v>28.929360000000003</v>
      </c>
      <c r="K45" s="4"/>
      <c r="L45" s="72"/>
      <c r="M45" s="72"/>
      <c r="N45" s="71"/>
      <c r="O45" s="71"/>
      <c r="P45" s="71"/>
      <c r="Q45" s="71"/>
      <c r="R45" s="71"/>
      <c r="S45" s="71"/>
      <c r="T45" s="71"/>
      <c r="U45" s="71"/>
      <c r="V45" s="71"/>
      <c r="W45" s="71"/>
    </row>
    <row r="46" spans="1:23" ht="12.75">
      <c r="A46" s="28" t="s">
        <v>45</v>
      </c>
      <c r="B46" s="3"/>
      <c r="C46" s="30">
        <v>84.25471999999999</v>
      </c>
      <c r="D46" s="30">
        <v>69.3509547529194</v>
      </c>
      <c r="E46" s="31">
        <v>81.85856000000001</v>
      </c>
      <c r="F46" s="30">
        <v>97.55718463988434</v>
      </c>
      <c r="G46" s="30">
        <v>114.59335077766431</v>
      </c>
      <c r="H46" s="4"/>
      <c r="I46" s="26">
        <f>E46+'data1 - Freight &amp; Duty'!$B$6</f>
        <v>147.85856</v>
      </c>
      <c r="J46" s="26">
        <f>E46-'data1 - Freight &amp; Duty'!$B$6</f>
        <v>15.858560000000011</v>
      </c>
      <c r="K46" s="4"/>
      <c r="L46" s="72"/>
      <c r="M46" s="72"/>
      <c r="N46" s="71"/>
      <c r="O46" s="71"/>
      <c r="P46" s="71"/>
      <c r="Q46" s="71"/>
      <c r="R46" s="71"/>
      <c r="S46" s="71"/>
      <c r="T46" s="71"/>
      <c r="U46" s="71"/>
      <c r="V46" s="71"/>
      <c r="W46" s="71"/>
    </row>
    <row r="47" spans="1:23" ht="12.75">
      <c r="A47" s="28" t="s">
        <v>46</v>
      </c>
      <c r="B47" s="3"/>
      <c r="C47" s="30">
        <v>92.53856499999999</v>
      </c>
      <c r="D47" s="30">
        <v>87.31308416438087</v>
      </c>
      <c r="E47" s="31">
        <v>71.32672000000001</v>
      </c>
      <c r="F47" s="30">
        <v>96.81826491047461</v>
      </c>
      <c r="G47" s="30">
        <v>112.24012046515749</v>
      </c>
      <c r="H47" s="4"/>
      <c r="I47" s="26">
        <f>E47+'data1 - Freight &amp; Duty'!$B$6</f>
        <v>137.32672000000002</v>
      </c>
      <c r="J47" s="26">
        <f>E47-'data1 - Freight &amp; Duty'!$B$6</f>
        <v>5.326720000000009</v>
      </c>
      <c r="K47" s="4"/>
      <c r="L47" s="72"/>
      <c r="M47" s="72"/>
      <c r="N47" s="71"/>
      <c r="O47" s="71"/>
      <c r="P47" s="71"/>
      <c r="Q47" s="71"/>
      <c r="R47" s="71"/>
      <c r="S47" s="71"/>
      <c r="T47" s="71"/>
      <c r="U47" s="71"/>
      <c r="V47" s="71"/>
      <c r="W47" s="71"/>
    </row>
    <row r="48" spans="1:23" ht="12.75">
      <c r="A48" s="28" t="s">
        <v>47</v>
      </c>
      <c r="B48" s="3"/>
      <c r="C48" s="30">
        <v>82.9038575</v>
      </c>
      <c r="D48" s="30">
        <v>95.69221606467123</v>
      </c>
      <c r="E48" s="31">
        <v>78.17384000000001</v>
      </c>
      <c r="F48" s="30">
        <v>109.47576091415718</v>
      </c>
      <c r="G48" s="30">
        <v>110.05936996526049</v>
      </c>
      <c r="H48" s="4"/>
      <c r="I48" s="26">
        <f>E48+'data1 - Freight &amp; Duty'!$B$6</f>
        <v>144.17384</v>
      </c>
      <c r="J48" s="26">
        <f>E48-'data1 - Freight &amp; Duty'!$B$6</f>
        <v>12.173840000000013</v>
      </c>
      <c r="K48" s="4"/>
      <c r="L48" s="72"/>
      <c r="M48" s="72"/>
      <c r="N48" s="71"/>
      <c r="O48" s="71"/>
      <c r="P48" s="71"/>
      <c r="Q48" s="71"/>
      <c r="R48" s="71"/>
      <c r="S48" s="71"/>
      <c r="T48" s="71"/>
      <c r="U48" s="71"/>
      <c r="V48" s="71"/>
      <c r="W48" s="71"/>
    </row>
    <row r="49" spans="1:23" ht="12.75">
      <c r="A49" s="28" t="s">
        <v>48</v>
      </c>
      <c r="B49" s="3"/>
      <c r="C49" s="30">
        <v>71.1199845</v>
      </c>
      <c r="D49" s="30">
        <v>65.82549851391767</v>
      </c>
      <c r="E49" s="31">
        <v>95.70336000000002</v>
      </c>
      <c r="F49" s="30">
        <v>113.65191207525253</v>
      </c>
      <c r="G49" s="30">
        <v>116.31307646025863</v>
      </c>
      <c r="H49" s="4"/>
      <c r="I49" s="26">
        <f>E49+'data1 - Freight &amp; Duty'!$B$6</f>
        <v>161.70336000000003</v>
      </c>
      <c r="J49" s="26">
        <f>E49-'data1 - Freight &amp; Duty'!$B$6</f>
        <v>29.703360000000018</v>
      </c>
      <c r="K49" s="4"/>
      <c r="L49" s="72"/>
      <c r="M49" s="72"/>
      <c r="N49" s="71"/>
      <c r="O49" s="71"/>
      <c r="P49" s="71"/>
      <c r="Q49" s="71"/>
      <c r="R49" s="71"/>
      <c r="S49" s="71"/>
      <c r="T49" s="71"/>
      <c r="U49" s="71"/>
      <c r="V49" s="71"/>
      <c r="W49" s="71"/>
    </row>
    <row r="50" spans="1:23" ht="12.75">
      <c r="A50" s="28" t="s">
        <v>49</v>
      </c>
      <c r="B50" s="3"/>
      <c r="C50" s="30">
        <v>74.2889545</v>
      </c>
      <c r="D50" s="30">
        <v>83.37749760583156</v>
      </c>
      <c r="E50" s="31">
        <v>107.41888</v>
      </c>
      <c r="F50" s="30">
        <v>109.02942057519246</v>
      </c>
      <c r="G50" s="30">
        <v>122.49003033482731</v>
      </c>
      <c r="H50" s="4"/>
      <c r="I50" s="26">
        <f>E50+'data1 - Freight &amp; Duty'!$B$6</f>
        <v>173.41888</v>
      </c>
      <c r="J50" s="26">
        <f>E50-'data1 - Freight &amp; Duty'!$B$6</f>
        <v>41.41888</v>
      </c>
      <c r="K50" s="4"/>
      <c r="L50" s="72"/>
      <c r="M50" s="72"/>
      <c r="N50" s="71"/>
      <c r="O50" s="71"/>
      <c r="P50" s="71"/>
      <c r="Q50" s="71"/>
      <c r="R50" s="71"/>
      <c r="S50" s="71"/>
      <c r="T50" s="71"/>
      <c r="U50" s="71"/>
      <c r="V50" s="71"/>
      <c r="W50" s="71"/>
    </row>
    <row r="51" spans="1:23" ht="12.75">
      <c r="A51" s="28" t="s">
        <v>50</v>
      </c>
      <c r="B51" s="3"/>
      <c r="C51" s="30">
        <v>78.042036</v>
      </c>
      <c r="D51" s="30">
        <v>123.13299606311992</v>
      </c>
      <c r="E51" s="31">
        <v>105.26784</v>
      </c>
      <c r="F51" s="30">
        <v>119.0586681848409</v>
      </c>
      <c r="G51" s="30">
        <v>127.6620187543978</v>
      </c>
      <c r="H51" s="4"/>
      <c r="I51" s="26">
        <f>E51+'data1 - Freight &amp; Duty'!$B$6</f>
        <v>171.26784</v>
      </c>
      <c r="J51" s="26">
        <f>E51-'data1 - Freight &amp; Duty'!$B$6</f>
        <v>39.26784000000001</v>
      </c>
      <c r="K51" s="4"/>
      <c r="L51" s="72"/>
      <c r="M51" s="72"/>
      <c r="N51" s="71"/>
      <c r="O51" s="71"/>
      <c r="P51" s="71"/>
      <c r="Q51" s="71"/>
      <c r="R51" s="71"/>
      <c r="S51" s="71"/>
      <c r="T51" s="71"/>
      <c r="U51" s="71"/>
      <c r="V51" s="71"/>
      <c r="W51" s="71"/>
    </row>
    <row r="52" spans="1:23" ht="12.75">
      <c r="A52" s="28" t="s">
        <v>51</v>
      </c>
      <c r="B52" s="3"/>
      <c r="C52" s="30">
        <v>68.1863455</v>
      </c>
      <c r="D52" s="30">
        <v>164.42604450951737</v>
      </c>
      <c r="E52" s="31">
        <v>113.86568</v>
      </c>
      <c r="F52" s="30">
        <v>120.34997486711218</v>
      </c>
      <c r="G52" s="30">
        <v>134.6322469422028</v>
      </c>
      <c r="H52" s="4"/>
      <c r="I52" s="26">
        <f>E52+'data1 - Freight &amp; Duty'!$B$6</f>
        <v>179.86568</v>
      </c>
      <c r="J52" s="26">
        <f>E52-'data1 - Freight &amp; Duty'!$B$6</f>
        <v>47.86568</v>
      </c>
      <c r="K52" s="4"/>
      <c r="L52" s="72"/>
      <c r="M52" s="72"/>
      <c r="N52" s="71"/>
      <c r="O52" s="71"/>
      <c r="P52" s="71"/>
      <c r="Q52" s="71"/>
      <c r="R52" s="71"/>
      <c r="S52" s="71"/>
      <c r="T52" s="71"/>
      <c r="U52" s="71"/>
      <c r="V52" s="71"/>
      <c r="W52" s="71"/>
    </row>
    <row r="53" spans="1:23" ht="12.75">
      <c r="A53" s="28" t="s">
        <v>52</v>
      </c>
      <c r="B53" s="3"/>
      <c r="C53" s="30">
        <v>68.852992</v>
      </c>
      <c r="D53" s="30">
        <v>121.29469257323134</v>
      </c>
      <c r="E53" s="31">
        <v>146.01848</v>
      </c>
      <c r="F53" s="30">
        <v>139.64121642595856</v>
      </c>
      <c r="G53" s="30">
        <v>167.89699043877283</v>
      </c>
      <c r="H53" s="4"/>
      <c r="I53" s="26">
        <f>E53+'data1 - Freight &amp; Duty'!$B$6</f>
        <v>212.01848</v>
      </c>
      <c r="J53" s="26">
        <f>E53-'data1 - Freight &amp; Duty'!$B$6</f>
        <v>80.01848000000001</v>
      </c>
      <c r="K53" s="4"/>
      <c r="L53" s="72"/>
      <c r="M53" s="72"/>
      <c r="N53" s="71"/>
      <c r="O53" s="71"/>
      <c r="P53" s="71"/>
      <c r="Q53" s="71"/>
      <c r="R53" s="71"/>
      <c r="S53" s="71"/>
      <c r="T53" s="71"/>
      <c r="U53" s="71"/>
      <c r="V53" s="71"/>
      <c r="W53" s="71"/>
    </row>
    <row r="54" spans="1:23" ht="12.75">
      <c r="A54" s="28" t="s">
        <v>53</v>
      </c>
      <c r="B54" s="3" t="s">
        <v>54</v>
      </c>
      <c r="C54" s="30">
        <v>81.455398</v>
      </c>
      <c r="D54" s="30">
        <v>162.69184158672306</v>
      </c>
      <c r="E54" s="31">
        <v>162.7032</v>
      </c>
      <c r="F54" s="30">
        <v>152.98050128984647</v>
      </c>
      <c r="G54" s="30">
        <v>188.2762385227006</v>
      </c>
      <c r="H54" s="4"/>
      <c r="I54" s="26">
        <f>E54+'data1 - Freight &amp; Duty'!$B$6</f>
        <v>228.7032</v>
      </c>
      <c r="J54" s="26">
        <f>E54-'data1 - Freight &amp; Duty'!$B$6</f>
        <v>96.70320000000001</v>
      </c>
      <c r="K54" s="4"/>
      <c r="L54" s="72"/>
      <c r="M54" s="72"/>
      <c r="N54" s="71"/>
      <c r="O54" s="71"/>
      <c r="P54" s="71"/>
      <c r="Q54" s="71"/>
      <c r="R54" s="71"/>
      <c r="S54" s="71"/>
      <c r="T54" s="71"/>
      <c r="U54" s="71"/>
      <c r="V54" s="71"/>
      <c r="W54" s="71"/>
    </row>
    <row r="55" spans="1:23" ht="12.75">
      <c r="A55" s="28" t="s">
        <v>55</v>
      </c>
      <c r="B55" s="3"/>
      <c r="C55" s="30">
        <v>119.48730499999999</v>
      </c>
      <c r="D55" s="30">
        <v>169.85369349137343</v>
      </c>
      <c r="E55" s="31">
        <v>171.5276</v>
      </c>
      <c r="F55" s="30">
        <v>165.0787236077008</v>
      </c>
      <c r="G55" s="30">
        <v>196.1557781520551</v>
      </c>
      <c r="H55" s="4"/>
      <c r="I55" s="26">
        <f>E55+'data1 - Freight &amp; Duty'!$B$6</f>
        <v>237.5276</v>
      </c>
      <c r="J55" s="26">
        <f>E55-'data1 - Freight &amp; Duty'!$B$6</f>
        <v>105.5276</v>
      </c>
      <c r="K55" s="4"/>
      <c r="L55" s="72"/>
      <c r="M55" s="72"/>
      <c r="N55" s="71"/>
      <c r="O55" s="71"/>
      <c r="P55" s="71"/>
      <c r="Q55" s="71"/>
      <c r="R55" s="71"/>
      <c r="S55" s="71"/>
      <c r="T55" s="71"/>
      <c r="U55" s="71"/>
      <c r="V55" s="71"/>
      <c r="W55" s="71"/>
    </row>
    <row r="56" spans="1:23" ht="12.75">
      <c r="A56" s="28" t="s">
        <v>56</v>
      </c>
      <c r="B56" s="3"/>
      <c r="C56" s="30">
        <v>158.05784</v>
      </c>
      <c r="D56" s="30">
        <v>177.16635350488937</v>
      </c>
      <c r="E56" s="31">
        <v>163.29088000000002</v>
      </c>
      <c r="F56" s="30">
        <v>181.75537997909854</v>
      </c>
      <c r="G56" s="30">
        <v>162.4776592361926</v>
      </c>
      <c r="H56" s="4"/>
      <c r="I56" s="26">
        <f>E56+'data1 - Freight &amp; Duty'!$B$6</f>
        <v>229.29088000000002</v>
      </c>
      <c r="J56" s="26">
        <f>E56-'data1 - Freight &amp; Duty'!$B$6</f>
        <v>97.29088000000002</v>
      </c>
      <c r="K56" s="4"/>
      <c r="L56" s="72"/>
      <c r="M56" s="72"/>
      <c r="N56" s="71"/>
      <c r="O56" s="71"/>
      <c r="P56" s="71"/>
      <c r="Q56" s="71"/>
      <c r="R56" s="71"/>
      <c r="S56" s="71"/>
      <c r="T56" s="71"/>
      <c r="U56" s="71"/>
      <c r="V56" s="71"/>
      <c r="W56" s="71"/>
    </row>
    <row r="57" spans="1:23" ht="12.75">
      <c r="A57" s="28" t="s">
        <v>57</v>
      </c>
      <c r="B57" s="3"/>
      <c r="C57" s="30">
        <v>158.043305</v>
      </c>
      <c r="D57" s="30">
        <v>139.11894156595358</v>
      </c>
      <c r="E57" s="31">
        <v>113.34544000000001</v>
      </c>
      <c r="F57" s="30">
        <v>147.61385798898803</v>
      </c>
      <c r="G57" s="30">
        <v>169.61580650794377</v>
      </c>
      <c r="H57" s="4"/>
      <c r="I57" s="26">
        <f>E57+'data1 - Freight &amp; Duty'!$B$6</f>
        <v>179.34544</v>
      </c>
      <c r="J57" s="26">
        <f>E57-'data1 - Freight &amp; Duty'!$B$6</f>
        <v>47.34544000000001</v>
      </c>
      <c r="K57" s="4"/>
      <c r="L57" s="72"/>
      <c r="M57" s="72"/>
      <c r="N57" s="71"/>
      <c r="O57" s="71"/>
      <c r="P57" s="71"/>
      <c r="Q57" s="71"/>
      <c r="R57" s="71"/>
      <c r="S57" s="71"/>
      <c r="T57" s="71"/>
      <c r="U57" s="71"/>
      <c r="V57" s="71"/>
      <c r="W57" s="71"/>
    </row>
    <row r="58" spans="1:23" ht="12.75">
      <c r="A58" s="28" t="s">
        <v>58</v>
      </c>
      <c r="B58" s="3"/>
      <c r="C58" s="30">
        <v>140.50874</v>
      </c>
      <c r="D58" s="30">
        <v>106.81092405951195</v>
      </c>
      <c r="E58" s="31">
        <v>78.76296000000002</v>
      </c>
      <c r="F58" s="30">
        <v>116.24263484262225</v>
      </c>
      <c r="G58" s="30">
        <v>154.85441017355907</v>
      </c>
      <c r="H58" s="4"/>
      <c r="I58" s="26">
        <f>E58+'data1 - Freight &amp; Duty'!$B$6</f>
        <v>144.76296000000002</v>
      </c>
      <c r="J58" s="26">
        <f>E58-'data1 - Freight &amp; Duty'!$B$6</f>
        <v>12.762960000000021</v>
      </c>
      <c r="K58" s="4"/>
      <c r="L58" s="72"/>
      <c r="M58" s="72"/>
      <c r="N58" s="71"/>
      <c r="O58" s="71"/>
      <c r="P58" s="71"/>
      <c r="Q58" s="71"/>
      <c r="R58" s="71"/>
      <c r="S58" s="71"/>
      <c r="T58" s="71"/>
      <c r="U58" s="71"/>
      <c r="V58" s="71"/>
      <c r="W58" s="71"/>
    </row>
    <row r="59" spans="1:23" ht="12.75">
      <c r="A59" s="28" t="s">
        <v>59</v>
      </c>
      <c r="B59" s="3"/>
      <c r="C59" s="30">
        <v>127.48435999999998</v>
      </c>
      <c r="D59" s="30">
        <v>119.52062159694962</v>
      </c>
      <c r="E59" s="31">
        <v>89.84048000000001</v>
      </c>
      <c r="F59" s="30">
        <v>78.77754341874972</v>
      </c>
      <c r="G59" s="30">
        <v>153.8141635420621</v>
      </c>
      <c r="H59" s="4"/>
      <c r="I59" s="26">
        <f>E59+'data1 - Freight &amp; Duty'!$B$6</f>
        <v>155.84048</v>
      </c>
      <c r="J59" s="26">
        <f>E59-'data1 - Freight &amp; Duty'!$B$6</f>
        <v>23.840480000000014</v>
      </c>
      <c r="K59" s="4"/>
      <c r="L59" s="72"/>
      <c r="M59" s="72"/>
      <c r="N59" s="71"/>
      <c r="O59" s="71"/>
      <c r="P59" s="71"/>
      <c r="Q59" s="71"/>
      <c r="R59" s="71"/>
      <c r="S59" s="71"/>
      <c r="T59" s="71"/>
      <c r="U59" s="71"/>
      <c r="V59" s="71"/>
      <c r="W59" s="71"/>
    </row>
    <row r="60" spans="1:23" ht="12.75">
      <c r="A60" s="28" t="s">
        <v>60</v>
      </c>
      <c r="B60" s="3"/>
      <c r="C60" s="30">
        <v>140.119355</v>
      </c>
      <c r="D60" s="30">
        <v>124.51665616904883</v>
      </c>
      <c r="E60" s="31">
        <v>96.2548</v>
      </c>
      <c r="F60" s="30">
        <v>97.58132654687735</v>
      </c>
      <c r="G60" s="30">
        <v>143.84631473084164</v>
      </c>
      <c r="H60" s="4"/>
      <c r="I60" s="26">
        <f>E60+'data1 - Freight &amp; Duty'!$B$6</f>
        <v>162.2548</v>
      </c>
      <c r="J60" s="26">
        <f>E60-'data1 - Freight &amp; Duty'!$B$6</f>
        <v>30.254800000000003</v>
      </c>
      <c r="K60" s="4"/>
      <c r="L60" s="72"/>
      <c r="M60" s="72"/>
      <c r="N60" s="71"/>
      <c r="O60" s="71"/>
      <c r="P60" s="71"/>
      <c r="Q60" s="71"/>
      <c r="R60" s="71"/>
      <c r="S60" s="71"/>
      <c r="T60" s="71"/>
      <c r="U60" s="71"/>
      <c r="V60" s="71"/>
      <c r="W60" s="71"/>
    </row>
    <row r="61" spans="1:23" ht="12.75">
      <c r="A61" s="28" t="s">
        <v>61</v>
      </c>
      <c r="B61" s="3"/>
      <c r="C61" s="30">
        <v>127.40250499999999</v>
      </c>
      <c r="D61" s="30">
        <v>142.07871060941085</v>
      </c>
      <c r="E61" s="31">
        <v>108.89256</v>
      </c>
      <c r="F61" s="30">
        <v>104.55909488848272</v>
      </c>
      <c r="G61" s="30">
        <v>145.4344339361761</v>
      </c>
      <c r="H61" s="4"/>
      <c r="I61" s="26">
        <f>E61+'data1 - Freight &amp; Duty'!$B$6</f>
        <v>174.89256</v>
      </c>
      <c r="J61" s="26">
        <f>E61-'data1 - Freight &amp; Duty'!$B$6</f>
        <v>42.89256</v>
      </c>
      <c r="K61" s="4"/>
      <c r="L61" s="72"/>
      <c r="M61" s="72"/>
      <c r="N61" s="71"/>
      <c r="O61" s="71"/>
      <c r="P61" s="71"/>
      <c r="Q61" s="71"/>
      <c r="R61" s="71"/>
      <c r="S61" s="71"/>
      <c r="T61" s="71"/>
      <c r="U61" s="71"/>
      <c r="V61" s="71"/>
      <c r="W61" s="71"/>
    </row>
    <row r="62" spans="1:23" ht="12.75">
      <c r="A62" s="28" t="s">
        <v>62</v>
      </c>
      <c r="B62" s="3"/>
      <c r="C62" s="30">
        <v>207.27335</v>
      </c>
      <c r="D62" s="30">
        <v>150.42272764865413</v>
      </c>
      <c r="E62" s="31">
        <v>113.7492</v>
      </c>
      <c r="F62" s="30">
        <v>104.03815509151694</v>
      </c>
      <c r="G62" s="30">
        <v>140.09538502046405</v>
      </c>
      <c r="H62" s="4"/>
      <c r="I62" s="26">
        <f>E62+'data1 - Freight &amp; Duty'!$B$6</f>
        <v>179.7492</v>
      </c>
      <c r="J62" s="26">
        <f>E62-'data1 - Freight &amp; Duty'!$B$6</f>
        <v>47.7492</v>
      </c>
      <c r="K62" s="4"/>
      <c r="L62" s="72"/>
      <c r="M62" s="72"/>
      <c r="N62" s="71"/>
      <c r="O62" s="71"/>
      <c r="P62" s="71"/>
      <c r="Q62" s="71"/>
      <c r="R62" s="71"/>
      <c r="S62" s="71"/>
      <c r="T62" s="71"/>
      <c r="U62" s="71"/>
      <c r="V62" s="71"/>
      <c r="W62" s="71"/>
    </row>
    <row r="63" spans="1:23" ht="12.75">
      <c r="A63" s="28" t="s">
        <v>63</v>
      </c>
      <c r="B63" s="3"/>
      <c r="C63" s="30">
        <v>127.18006000000001</v>
      </c>
      <c r="D63" s="30">
        <v>136.83269556489554</v>
      </c>
      <c r="E63" s="31">
        <v>120.41471999999999</v>
      </c>
      <c r="F63" s="30">
        <v>116.40780483028844</v>
      </c>
      <c r="G63" s="30">
        <v>140.5103340102401</v>
      </c>
      <c r="H63" s="4"/>
      <c r="I63" s="26">
        <f>E63+'data1 - Freight &amp; Duty'!$B$6</f>
        <v>186.41472</v>
      </c>
      <c r="J63" s="26">
        <f>E63-'data1 - Freight &amp; Duty'!$B$6</f>
        <v>54.41471999999999</v>
      </c>
      <c r="K63" s="4"/>
      <c r="L63" s="72"/>
      <c r="M63" s="72"/>
      <c r="N63" s="71"/>
      <c r="O63" s="71"/>
      <c r="P63" s="71"/>
      <c r="Q63" s="71"/>
      <c r="R63" s="71"/>
      <c r="S63" s="71"/>
      <c r="T63" s="71"/>
      <c r="U63" s="71"/>
      <c r="V63" s="71"/>
      <c r="W63" s="71"/>
    </row>
    <row r="64" spans="1:23" ht="12.75">
      <c r="A64" s="28" t="s">
        <v>64</v>
      </c>
      <c r="B64" s="3"/>
      <c r="C64" s="30">
        <v>136.777155</v>
      </c>
      <c r="D64" s="30">
        <v>132.4418695830662</v>
      </c>
      <c r="E64" s="31">
        <v>124.01096000000001</v>
      </c>
      <c r="F64" s="30">
        <v>117.85395308451251</v>
      </c>
      <c r="G64" s="30">
        <v>160.75497869810758</v>
      </c>
      <c r="H64" s="4"/>
      <c r="I64" s="26">
        <f>E64+'data1 - Freight &amp; Duty'!$B$6</f>
        <v>190.01096</v>
      </c>
      <c r="J64" s="26">
        <f>E64-'data1 - Freight &amp; Duty'!$B$6</f>
        <v>58.01096000000001</v>
      </c>
      <c r="K64" s="4"/>
      <c r="L64" s="72"/>
      <c r="M64" s="72"/>
      <c r="N64" s="71"/>
      <c r="O64" s="71"/>
      <c r="P64" s="71"/>
      <c r="Q64" s="71"/>
      <c r="R64" s="71"/>
      <c r="S64" s="71"/>
      <c r="T64" s="71"/>
      <c r="U64" s="71"/>
      <c r="V64" s="71"/>
      <c r="W64" s="71"/>
    </row>
    <row r="65" spans="1:23" ht="12.75">
      <c r="A65" s="28" t="s">
        <v>65</v>
      </c>
      <c r="B65" s="3"/>
      <c r="C65" s="30">
        <v>143.01913</v>
      </c>
      <c r="D65" s="30">
        <v>170.80609971540193</v>
      </c>
      <c r="E65" s="31">
        <v>138.49184</v>
      </c>
      <c r="F65" s="30">
        <v>107.1623402769132</v>
      </c>
      <c r="G65" s="30">
        <v>139.46865838776588</v>
      </c>
      <c r="H65" s="4"/>
      <c r="I65" s="26">
        <f>E65+'data1 - Freight &amp; Duty'!$B$6</f>
        <v>204.49184</v>
      </c>
      <c r="J65" s="26">
        <f>E65-'data1 - Freight &amp; Duty'!$B$6</f>
        <v>72.49184</v>
      </c>
      <c r="K65" s="4"/>
      <c r="L65" s="72"/>
      <c r="M65" s="72"/>
      <c r="N65" s="71"/>
      <c r="O65" s="71"/>
      <c r="P65" s="71"/>
      <c r="Q65" s="71"/>
      <c r="R65" s="71"/>
      <c r="S65" s="71"/>
      <c r="T65" s="71"/>
      <c r="U65" s="71"/>
      <c r="V65" s="71"/>
      <c r="W65" s="71"/>
    </row>
    <row r="66" spans="1:23" ht="12.75">
      <c r="A66" s="28" t="s">
        <v>66</v>
      </c>
      <c r="B66" s="3" t="s">
        <v>67</v>
      </c>
      <c r="C66" s="30">
        <v>144.189495</v>
      </c>
      <c r="D66" s="30">
        <v>155.378072574805</v>
      </c>
      <c r="E66" s="31">
        <v>139.89216</v>
      </c>
      <c r="F66" s="30">
        <v>199.8108640887421</v>
      </c>
      <c r="G66" s="30">
        <v>111.32222663597248</v>
      </c>
      <c r="H66" s="4"/>
      <c r="I66" s="26">
        <f>E66+'data1 - Freight &amp; Duty'!$B$6</f>
        <v>205.89216</v>
      </c>
      <c r="J66" s="26">
        <f>E66-'data1 - Freight &amp; Duty'!$B$6</f>
        <v>73.89215999999999</v>
      </c>
      <c r="K66" s="4"/>
      <c r="L66" s="72"/>
      <c r="M66" s="72"/>
      <c r="N66" s="71"/>
      <c r="O66" s="71"/>
      <c r="P66" s="71"/>
      <c r="Q66" s="71"/>
      <c r="R66" s="71"/>
      <c r="S66" s="71"/>
      <c r="T66" s="71"/>
      <c r="U66" s="71"/>
      <c r="V66" s="71"/>
      <c r="W66" s="71"/>
    </row>
    <row r="67" spans="1:23" ht="12.75">
      <c r="A67" s="28" t="s">
        <v>68</v>
      </c>
      <c r="B67" s="3"/>
      <c r="C67" s="30">
        <v>134.98255</v>
      </c>
      <c r="D67" s="30">
        <v>159.96531317315274</v>
      </c>
      <c r="E67" s="31">
        <v>135.70896</v>
      </c>
      <c r="F67" s="30">
        <v>281.54116987788774</v>
      </c>
      <c r="G67" s="30">
        <v>88.97790927677399</v>
      </c>
      <c r="H67" s="4"/>
      <c r="I67" s="26">
        <f>E67+'data1 - Freight &amp; Duty'!$B$6</f>
        <v>201.70896</v>
      </c>
      <c r="J67" s="26">
        <f>E67-'data1 - Freight &amp; Duty'!$B$6</f>
        <v>69.70895999999999</v>
      </c>
      <c r="K67" s="4"/>
      <c r="L67" s="72"/>
      <c r="M67" s="72"/>
      <c r="N67" s="71"/>
      <c r="O67" s="71"/>
      <c r="P67" s="71"/>
      <c r="Q67" s="71"/>
      <c r="R67" s="71"/>
      <c r="S67" s="71"/>
      <c r="T67" s="71"/>
      <c r="U67" s="71"/>
      <c r="V67" s="71"/>
      <c r="W67" s="71"/>
    </row>
    <row r="68" spans="1:23" ht="12.75">
      <c r="A68" s="28" t="s">
        <v>69</v>
      </c>
      <c r="B68" s="3"/>
      <c r="C68" s="30">
        <v>142.13037</v>
      </c>
      <c r="D68" s="30">
        <v>119.3589156616597</v>
      </c>
      <c r="E68" s="31">
        <v>138.60288</v>
      </c>
      <c r="F68" s="30">
        <v>97.02140671292467</v>
      </c>
      <c r="G68" s="30">
        <v>88.65614029249788</v>
      </c>
      <c r="H68" s="4"/>
      <c r="I68" s="26">
        <f>E68+'data1 - Freight &amp; Duty'!$B$6</f>
        <v>204.60288</v>
      </c>
      <c r="J68" s="26">
        <f>E68-'data1 - Freight &amp; Duty'!$B$6</f>
        <v>72.60288</v>
      </c>
      <c r="K68" s="4"/>
      <c r="L68" s="72"/>
      <c r="M68" s="72"/>
      <c r="N68" s="71"/>
      <c r="O68" s="71"/>
      <c r="P68" s="71"/>
      <c r="Q68" s="71"/>
      <c r="R68" s="71"/>
      <c r="S68" s="71"/>
      <c r="T68" s="71"/>
      <c r="U68" s="71"/>
      <c r="V68" s="71"/>
      <c r="W68" s="71"/>
    </row>
    <row r="69" spans="1:23" ht="12.75">
      <c r="A69" s="28" t="s">
        <v>70</v>
      </c>
      <c r="B69" s="3"/>
      <c r="C69" s="30">
        <v>135.08744</v>
      </c>
      <c r="D69" s="30">
        <v>121.68070918021003</v>
      </c>
      <c r="E69" s="31">
        <v>108.26568</v>
      </c>
      <c r="F69" s="30">
        <v>108.58844076048105</v>
      </c>
      <c r="G69" s="30">
        <v>88.74205555826465</v>
      </c>
      <c r="H69" s="4"/>
      <c r="I69" s="26">
        <f>E69+'data1 - Freight &amp; Duty'!$B$6</f>
        <v>174.26568</v>
      </c>
      <c r="J69" s="26">
        <f>E69-'data1 - Freight &amp; Duty'!$B$6</f>
        <v>42.26568</v>
      </c>
      <c r="K69" s="4"/>
      <c r="L69" s="72"/>
      <c r="M69" s="72"/>
      <c r="N69" s="71"/>
      <c r="O69" s="71"/>
      <c r="P69" s="71"/>
      <c r="Q69" s="71"/>
      <c r="R69" s="71"/>
      <c r="S69" s="71"/>
      <c r="T69" s="71"/>
      <c r="U69" s="71"/>
      <c r="V69" s="71"/>
      <c r="W69" s="71"/>
    </row>
    <row r="70" spans="1:13" ht="12.75">
      <c r="A70" s="28" t="s">
        <v>71</v>
      </c>
      <c r="B70" s="3"/>
      <c r="C70" s="30">
        <v>131.948135</v>
      </c>
      <c r="D70" s="30">
        <v>130.72358605430995</v>
      </c>
      <c r="E70" s="31">
        <v>86.6092</v>
      </c>
      <c r="F70" s="30">
        <v>82.90995476970662</v>
      </c>
      <c r="G70" s="30">
        <v>88.7940228370465</v>
      </c>
      <c r="H70" s="4"/>
      <c r="I70" s="26">
        <f>E70+'data1 - Freight &amp; Duty'!$B$6</f>
        <v>152.6092</v>
      </c>
      <c r="J70" s="26">
        <f>E70-'data1 - Freight &amp; Duty'!$B$6</f>
        <v>20.6092</v>
      </c>
      <c r="K70" s="4"/>
      <c r="L70" s="4"/>
      <c r="M70" s="4"/>
    </row>
    <row r="71" spans="1:23" ht="12.75" customHeight="1">
      <c r="A71" s="28" t="s">
        <v>72</v>
      </c>
      <c r="B71" s="3"/>
      <c r="C71" s="30">
        <v>139.08584</v>
      </c>
      <c r="D71" s="30">
        <v>153.73620926697674</v>
      </c>
      <c r="E71" s="31">
        <v>93.79968000000001</v>
      </c>
      <c r="F71" s="30">
        <v>115.12825065722733</v>
      </c>
      <c r="G71" s="30">
        <v>86.39153439153439</v>
      </c>
      <c r="H71" s="4"/>
      <c r="I71" s="26">
        <f>E71+'data1 - Freight &amp; Duty'!$B$6</f>
        <v>159.79968000000002</v>
      </c>
      <c r="J71" s="26">
        <f>E71-'data1 - Freight &amp; Duty'!$B$6</f>
        <v>27.79968000000001</v>
      </c>
      <c r="K71" s="4"/>
      <c r="L71" s="87" t="s">
        <v>194</v>
      </c>
      <c r="M71" s="88"/>
      <c r="N71" s="88"/>
      <c r="O71" s="88"/>
      <c r="P71" s="88"/>
      <c r="Q71" s="88"/>
      <c r="R71" s="88"/>
      <c r="S71" s="88"/>
      <c r="T71" s="88"/>
      <c r="U71" s="88"/>
      <c r="V71" s="88"/>
      <c r="W71" s="89"/>
    </row>
    <row r="72" spans="1:23" ht="12.75" customHeight="1">
      <c r="A72" s="28" t="s">
        <v>73</v>
      </c>
      <c r="B72" s="3"/>
      <c r="C72" s="30">
        <v>162.84657</v>
      </c>
      <c r="D72" s="30">
        <v>164.87848164390795</v>
      </c>
      <c r="E72" s="31">
        <v>117.15528</v>
      </c>
      <c r="F72" s="30">
        <v>114.31490855466825</v>
      </c>
      <c r="G72" s="30">
        <v>90.30108649710351</v>
      </c>
      <c r="H72" s="4"/>
      <c r="I72" s="26">
        <f>E72+'data1 - Freight &amp; Duty'!$B$6</f>
        <v>183.15528</v>
      </c>
      <c r="J72" s="26">
        <f>E72-'data1 - Freight &amp; Duty'!$B$6</f>
        <v>51.155280000000005</v>
      </c>
      <c r="K72" s="4"/>
      <c r="L72" s="90"/>
      <c r="M72" s="91"/>
      <c r="N72" s="91"/>
      <c r="O72" s="91"/>
      <c r="P72" s="91"/>
      <c r="Q72" s="91"/>
      <c r="R72" s="91"/>
      <c r="S72" s="91"/>
      <c r="T72" s="91"/>
      <c r="U72" s="91"/>
      <c r="V72" s="91"/>
      <c r="W72" s="92"/>
    </row>
    <row r="73" spans="1:23" ht="12.75" customHeight="1">
      <c r="A73" s="28" t="s">
        <v>74</v>
      </c>
      <c r="B73" s="3"/>
      <c r="C73" s="30">
        <v>137.33416</v>
      </c>
      <c r="D73" s="30">
        <v>167.65915593705293</v>
      </c>
      <c r="E73" s="31">
        <v>130.53392</v>
      </c>
      <c r="F73" s="30">
        <v>108.2059028484122</v>
      </c>
      <c r="G73" s="30">
        <v>99.79610490051324</v>
      </c>
      <c r="H73" s="4"/>
      <c r="I73" s="26">
        <f>E73+'data1 - Freight &amp; Duty'!$B$6</f>
        <v>196.53392</v>
      </c>
      <c r="J73" s="26">
        <f>E73-'data1 - Freight &amp; Duty'!$B$6</f>
        <v>64.53392</v>
      </c>
      <c r="K73" s="4"/>
      <c r="L73" s="90"/>
      <c r="M73" s="91"/>
      <c r="N73" s="91"/>
      <c r="O73" s="91"/>
      <c r="P73" s="91"/>
      <c r="Q73" s="91"/>
      <c r="R73" s="91"/>
      <c r="S73" s="91"/>
      <c r="T73" s="91"/>
      <c r="U73" s="91"/>
      <c r="V73" s="91"/>
      <c r="W73" s="92"/>
    </row>
    <row r="74" spans="1:23" ht="12.75" customHeight="1">
      <c r="A74" s="28" t="s">
        <v>75</v>
      </c>
      <c r="B74" s="3"/>
      <c r="C74" s="30">
        <v>139.27096999999998</v>
      </c>
      <c r="D74" s="30">
        <v>185.8359303667122</v>
      </c>
      <c r="E74" s="31">
        <v>162.58512000000002</v>
      </c>
      <c r="F74" s="30">
        <v>109.84353623074806</v>
      </c>
      <c r="G74" s="30">
        <v>122.59815430723607</v>
      </c>
      <c r="H74" s="4"/>
      <c r="I74" s="26">
        <f>E74+'data1 - Freight &amp; Duty'!$B$6</f>
        <v>228.58512000000002</v>
      </c>
      <c r="J74" s="26">
        <f>E74-'data1 - Freight &amp; Duty'!$B$6</f>
        <v>96.58512000000002</v>
      </c>
      <c r="K74" s="4"/>
      <c r="L74" s="90"/>
      <c r="M74" s="91"/>
      <c r="N74" s="91"/>
      <c r="O74" s="91"/>
      <c r="P74" s="91"/>
      <c r="Q74" s="91"/>
      <c r="R74" s="91"/>
      <c r="S74" s="91"/>
      <c r="T74" s="91"/>
      <c r="U74" s="91"/>
      <c r="V74" s="91"/>
      <c r="W74" s="92"/>
    </row>
    <row r="75" spans="1:23" ht="12.75" customHeight="1">
      <c r="A75" s="28" t="s">
        <v>76</v>
      </c>
      <c r="B75" s="3"/>
      <c r="C75" s="30">
        <v>205.45222499999997</v>
      </c>
      <c r="D75" s="30">
        <v>230.18132566753275</v>
      </c>
      <c r="E75" s="31">
        <v>180.78472000000002</v>
      </c>
      <c r="F75" s="30">
        <v>131.3752005661395</v>
      </c>
      <c r="G75" s="30">
        <v>127.1463181872816</v>
      </c>
      <c r="H75" s="4"/>
      <c r="I75" s="26">
        <f>E75+'data1 - Freight &amp; Duty'!$B$6</f>
        <v>246.78472000000002</v>
      </c>
      <c r="J75" s="26">
        <f>E75-'data1 - Freight &amp; Duty'!$B$6</f>
        <v>114.78472000000002</v>
      </c>
      <c r="K75" s="4"/>
      <c r="L75" s="90"/>
      <c r="M75" s="91"/>
      <c r="N75" s="91"/>
      <c r="O75" s="91"/>
      <c r="P75" s="91"/>
      <c r="Q75" s="91"/>
      <c r="R75" s="91"/>
      <c r="S75" s="91"/>
      <c r="T75" s="91"/>
      <c r="U75" s="91"/>
      <c r="V75" s="91"/>
      <c r="W75" s="92"/>
    </row>
    <row r="76" spans="1:23" ht="12.75" customHeight="1">
      <c r="A76" s="28" t="s">
        <v>77</v>
      </c>
      <c r="B76" s="3"/>
      <c r="C76" s="30">
        <v>231.011895</v>
      </c>
      <c r="D76" s="30">
        <v>264.2026704986947</v>
      </c>
      <c r="E76" s="31">
        <v>185.09384</v>
      </c>
      <c r="F76" s="30">
        <v>132.48112357668262</v>
      </c>
      <c r="G76" s="30">
        <v>137.2001393033467</v>
      </c>
      <c r="H76" s="4"/>
      <c r="I76" s="26">
        <f>E76+'data1 - Freight &amp; Duty'!$B$6</f>
        <v>251.09384</v>
      </c>
      <c r="J76" s="26">
        <f>E76-'data1 - Freight &amp; Duty'!$B$6</f>
        <v>119.09384</v>
      </c>
      <c r="K76" s="4"/>
      <c r="L76" s="90"/>
      <c r="M76" s="91"/>
      <c r="N76" s="91"/>
      <c r="O76" s="91"/>
      <c r="P76" s="91"/>
      <c r="Q76" s="91"/>
      <c r="R76" s="91"/>
      <c r="S76" s="91"/>
      <c r="T76" s="91"/>
      <c r="U76" s="91"/>
      <c r="V76" s="91"/>
      <c r="W76" s="92"/>
    </row>
    <row r="77" spans="1:23" ht="12.75" customHeight="1">
      <c r="A77" s="28" t="s">
        <v>78</v>
      </c>
      <c r="B77" s="3"/>
      <c r="C77" s="30">
        <v>226.61169999999998</v>
      </c>
      <c r="D77" s="30">
        <v>269.19657356284506</v>
      </c>
      <c r="E77" s="31">
        <v>270.05144</v>
      </c>
      <c r="F77" s="30">
        <v>174.97273626035124</v>
      </c>
      <c r="G77" s="30">
        <v>173.7903162397195</v>
      </c>
      <c r="H77" s="4"/>
      <c r="I77" s="26">
        <f>E77+'data1 - Freight &amp; Duty'!$B$6</f>
        <v>336.05144</v>
      </c>
      <c r="J77" s="26">
        <f>E77-'data1 - Freight &amp; Duty'!$B$6</f>
        <v>204.05144</v>
      </c>
      <c r="K77" s="4"/>
      <c r="L77" s="90"/>
      <c r="M77" s="91"/>
      <c r="N77" s="91"/>
      <c r="O77" s="91"/>
      <c r="P77" s="91"/>
      <c r="Q77" s="91"/>
      <c r="R77" s="91"/>
      <c r="S77" s="91"/>
      <c r="T77" s="91"/>
      <c r="U77" s="91"/>
      <c r="V77" s="91"/>
      <c r="W77" s="92"/>
    </row>
    <row r="78" spans="1:23" ht="12.75" customHeight="1">
      <c r="A78" s="28" t="s">
        <v>79</v>
      </c>
      <c r="B78" s="3" t="s">
        <v>80</v>
      </c>
      <c r="C78" s="30">
        <v>226.208545</v>
      </c>
      <c r="D78" s="30">
        <v>313.7416579095168</v>
      </c>
      <c r="E78" s="31">
        <v>302.22376</v>
      </c>
      <c r="F78" s="30">
        <v>212.44963350313725</v>
      </c>
      <c r="G78" s="30">
        <v>177.75713198682112</v>
      </c>
      <c r="H78" s="4"/>
      <c r="I78" s="26">
        <f>E78+'data1 - Freight &amp; Duty'!$B$6</f>
        <v>368.22376</v>
      </c>
      <c r="J78" s="26">
        <f>E78-'data1 - Freight &amp; Duty'!$B$6</f>
        <v>236.22376000000003</v>
      </c>
      <c r="K78" s="4"/>
      <c r="L78" s="90"/>
      <c r="M78" s="91"/>
      <c r="N78" s="91"/>
      <c r="O78" s="91"/>
      <c r="P78" s="91"/>
      <c r="Q78" s="91"/>
      <c r="R78" s="91"/>
      <c r="S78" s="91"/>
      <c r="T78" s="91"/>
      <c r="U78" s="91"/>
      <c r="V78" s="91"/>
      <c r="W78" s="92"/>
    </row>
    <row r="79" spans="1:23" ht="12.75" customHeight="1">
      <c r="A79" s="28" t="s">
        <v>81</v>
      </c>
      <c r="B79" s="3"/>
      <c r="C79" s="30">
        <v>229.040405</v>
      </c>
      <c r="D79" s="30">
        <v>409.3366828708966</v>
      </c>
      <c r="E79" s="31">
        <v>295.15144000000004</v>
      </c>
      <c r="F79" s="30">
        <v>252.32846605740556</v>
      </c>
      <c r="G79" s="30">
        <v>161.1144711247691</v>
      </c>
      <c r="H79" s="4"/>
      <c r="I79" s="26">
        <f>E79+'data1 - Freight &amp; Duty'!$B$6</f>
        <v>361.15144000000004</v>
      </c>
      <c r="J79" s="26">
        <f>E79-'data1 - Freight &amp; Duty'!$B$6</f>
        <v>229.15144000000004</v>
      </c>
      <c r="K79" s="4"/>
      <c r="L79" s="90"/>
      <c r="M79" s="91"/>
      <c r="N79" s="91"/>
      <c r="O79" s="91"/>
      <c r="P79" s="91"/>
      <c r="Q79" s="91"/>
      <c r="R79" s="91"/>
      <c r="S79" s="91"/>
      <c r="T79" s="91"/>
      <c r="U79" s="91"/>
      <c r="V79" s="91"/>
      <c r="W79" s="92"/>
    </row>
    <row r="80" spans="1:23" ht="12.75" customHeight="1">
      <c r="A80" s="28" t="s">
        <v>82</v>
      </c>
      <c r="B80" s="3"/>
      <c r="C80" s="30">
        <v>344.23283</v>
      </c>
      <c r="D80" s="30">
        <v>307.93113351117034</v>
      </c>
      <c r="E80" s="31">
        <v>261.89392</v>
      </c>
      <c r="F80" s="30">
        <v>257.9232154746666</v>
      </c>
      <c r="G80" s="30">
        <v>179.50029845655325</v>
      </c>
      <c r="H80" s="4"/>
      <c r="I80" s="26">
        <f>E80+'data1 - Freight &amp; Duty'!$B$6</f>
        <v>327.89392</v>
      </c>
      <c r="J80" s="26">
        <f>E80-'data1 - Freight &amp; Duty'!$B$6</f>
        <v>195.89391999999998</v>
      </c>
      <c r="K80" s="4"/>
      <c r="L80" s="90"/>
      <c r="M80" s="91"/>
      <c r="N80" s="91"/>
      <c r="O80" s="91"/>
      <c r="P80" s="91"/>
      <c r="Q80" s="91"/>
      <c r="R80" s="91"/>
      <c r="S80" s="91"/>
      <c r="T80" s="91"/>
      <c r="U80" s="91"/>
      <c r="V80" s="91"/>
      <c r="W80" s="92"/>
    </row>
    <row r="81" spans="1:23" ht="12.75" customHeight="1">
      <c r="A81" s="28" t="s">
        <v>83</v>
      </c>
      <c r="B81" s="3"/>
      <c r="C81" s="30">
        <v>227.019785</v>
      </c>
      <c r="D81" s="30">
        <v>142.6389359172672</v>
      </c>
      <c r="E81" s="31">
        <v>141.1968</v>
      </c>
      <c r="F81" s="30">
        <v>224.44554808174553</v>
      </c>
      <c r="G81" s="30">
        <v>179.6287685034488</v>
      </c>
      <c r="H81" s="4"/>
      <c r="I81" s="26">
        <f>E81+'data1 - Freight &amp; Duty'!$B$6</f>
        <v>207.1968</v>
      </c>
      <c r="J81" s="26">
        <f>E81-'data1 - Freight &amp; Duty'!$B$6</f>
        <v>75.1968</v>
      </c>
      <c r="K81" s="4"/>
      <c r="L81" s="90"/>
      <c r="M81" s="91"/>
      <c r="N81" s="91"/>
      <c r="O81" s="91"/>
      <c r="P81" s="91"/>
      <c r="Q81" s="91"/>
      <c r="R81" s="91"/>
      <c r="S81" s="91"/>
      <c r="T81" s="91"/>
      <c r="U81" s="91"/>
      <c r="V81" s="91"/>
      <c r="W81" s="92"/>
    </row>
    <row r="82" spans="1:23" ht="12.75" customHeight="1">
      <c r="A82" s="29" t="s">
        <v>84</v>
      </c>
      <c r="B82" s="5"/>
      <c r="C82" s="30">
        <v>126.03697999999999</v>
      </c>
      <c r="D82" s="30">
        <v>103.37720590524191</v>
      </c>
      <c r="E82" s="31">
        <v>95.89536</v>
      </c>
      <c r="F82" s="30">
        <v>209.33985883247135</v>
      </c>
      <c r="G82" s="30">
        <v>182.59063362625128</v>
      </c>
      <c r="H82" s="4"/>
      <c r="I82" s="26">
        <f>E82+'data1 - Freight &amp; Duty'!$B$6</f>
        <v>161.89535999999998</v>
      </c>
      <c r="J82" s="26">
        <f>E82-'data1 - Freight &amp; Duty'!$B$6</f>
        <v>29.895359999999997</v>
      </c>
      <c r="K82" s="4"/>
      <c r="L82" s="90"/>
      <c r="M82" s="91"/>
      <c r="N82" s="91"/>
      <c r="O82" s="91"/>
      <c r="P82" s="91"/>
      <c r="Q82" s="91"/>
      <c r="R82" s="91"/>
      <c r="S82" s="91"/>
      <c r="T82" s="91"/>
      <c r="U82" s="91"/>
      <c r="V82" s="91"/>
      <c r="W82" s="92"/>
    </row>
    <row r="83" spans="1:23" ht="12.75" customHeight="1">
      <c r="A83" s="28" t="s">
        <v>85</v>
      </c>
      <c r="B83" s="3"/>
      <c r="C83" s="30">
        <v>126.76993499999999</v>
      </c>
      <c r="D83" s="30">
        <v>116.92017475046482</v>
      </c>
      <c r="E83" s="31">
        <v>97.74384</v>
      </c>
      <c r="F83" s="30">
        <v>155.56853998845443</v>
      </c>
      <c r="G83" s="30">
        <v>186.0353337729001</v>
      </c>
      <c r="H83" s="4"/>
      <c r="I83" s="26">
        <f>E83+'data1 - Freight &amp; Duty'!$B$6</f>
        <v>163.74384</v>
      </c>
      <c r="J83" s="26">
        <f>E83-'data1 - Freight &amp; Duty'!$B$6</f>
        <v>31.743840000000006</v>
      </c>
      <c r="K83" s="4"/>
      <c r="L83" s="93"/>
      <c r="M83" s="94"/>
      <c r="N83" s="94"/>
      <c r="O83" s="94"/>
      <c r="P83" s="94"/>
      <c r="Q83" s="94"/>
      <c r="R83" s="94"/>
      <c r="S83" s="94"/>
      <c r="T83" s="94"/>
      <c r="U83" s="94"/>
      <c r="V83" s="94"/>
      <c r="W83" s="95"/>
    </row>
    <row r="84" spans="1:23" ht="12.75" customHeight="1">
      <c r="A84" s="28" t="s">
        <v>86</v>
      </c>
      <c r="B84" s="3"/>
      <c r="C84" s="30">
        <v>125.36964499999999</v>
      </c>
      <c r="D84" s="30">
        <v>126.02975554065563</v>
      </c>
      <c r="E84" s="31">
        <v>132.95392</v>
      </c>
      <c r="F84" s="30">
        <v>134.1822068079316</v>
      </c>
      <c r="G84" s="30">
        <v>195.30780001115815</v>
      </c>
      <c r="H84" s="4"/>
      <c r="I84" s="26">
        <f>E84+'data1 - Freight &amp; Duty'!$B$6</f>
        <v>198.95392</v>
      </c>
      <c r="J84" s="26">
        <f>E84-'data1 - Freight &amp; Duty'!$B$6</f>
        <v>66.95392000000001</v>
      </c>
      <c r="K84" s="4"/>
      <c r="L84" s="73"/>
      <c r="M84" s="73"/>
      <c r="N84" s="73"/>
      <c r="O84" s="73"/>
      <c r="P84" s="73"/>
      <c r="Q84" s="73"/>
      <c r="R84" s="73"/>
      <c r="S84" s="73"/>
      <c r="T84" s="73"/>
      <c r="U84" s="73"/>
      <c r="V84" s="73"/>
      <c r="W84" s="73"/>
    </row>
    <row r="85" spans="1:23" ht="12.75" customHeight="1">
      <c r="A85" s="28" t="s">
        <v>87</v>
      </c>
      <c r="B85" s="3"/>
      <c r="C85" s="30">
        <v>128.40049000000002</v>
      </c>
      <c r="D85" s="30">
        <v>124.78778082701518</v>
      </c>
      <c r="E85" s="31">
        <v>125.11376000000001</v>
      </c>
      <c r="F85" s="30">
        <v>132.73431299720542</v>
      </c>
      <c r="G85" s="30">
        <v>189.42389257113282</v>
      </c>
      <c r="H85" s="4"/>
      <c r="I85" s="26">
        <f>E85+'data1 - Freight &amp; Duty'!$B$6</f>
        <v>191.11376</v>
      </c>
      <c r="J85" s="26">
        <f>E85-'data1 - Freight &amp; Duty'!$B$6</f>
        <v>59.11376000000001</v>
      </c>
      <c r="K85" s="4"/>
      <c r="L85" s="73"/>
      <c r="M85" s="73"/>
      <c r="N85" s="73"/>
      <c r="O85" s="73"/>
      <c r="P85" s="73"/>
      <c r="Q85" s="73"/>
      <c r="R85" s="73"/>
      <c r="S85" s="73"/>
      <c r="T85" s="73"/>
      <c r="U85" s="73"/>
      <c r="V85" s="73"/>
      <c r="W85" s="73"/>
    </row>
    <row r="86" spans="1:13" ht="12.75">
      <c r="A86" s="28" t="s">
        <v>88</v>
      </c>
      <c r="B86" s="3"/>
      <c r="C86" s="30">
        <v>132.48916</v>
      </c>
      <c r="D86" s="30">
        <v>127.69125889576259</v>
      </c>
      <c r="E86" s="31">
        <v>117.48432000000001</v>
      </c>
      <c r="F86" s="30">
        <v>131.37246912842173</v>
      </c>
      <c r="G86" s="30">
        <v>175.41634052201138</v>
      </c>
      <c r="H86" s="4"/>
      <c r="I86" s="26">
        <f>E86+'data1 - Freight &amp; Duty'!$B$6</f>
        <v>183.48432000000003</v>
      </c>
      <c r="J86" s="26">
        <f>E86-'data1 - Freight &amp; Duty'!$B$6</f>
        <v>51.48432000000001</v>
      </c>
      <c r="K86" s="4"/>
      <c r="L86" s="4"/>
      <c r="M86" s="4"/>
    </row>
    <row r="87" spans="1:13" ht="12.75">
      <c r="A87" s="28" t="s">
        <v>89</v>
      </c>
      <c r="B87" s="3"/>
      <c r="C87" s="30">
        <v>129.15104</v>
      </c>
      <c r="D87" s="30"/>
      <c r="E87" s="31">
        <v>110.96584000000001</v>
      </c>
      <c r="F87" s="30">
        <v>137.99215889126847</v>
      </c>
      <c r="G87" s="30">
        <v>166.71380964378926</v>
      </c>
      <c r="H87" s="4"/>
      <c r="I87" s="26">
        <f>E87+'data1 - Freight &amp; Duty'!$B$6</f>
        <v>176.96584000000001</v>
      </c>
      <c r="J87" s="26">
        <f>E87-'data1 - Freight &amp; Duty'!$B$6</f>
        <v>44.965840000000014</v>
      </c>
      <c r="K87" s="4"/>
      <c r="L87" s="4"/>
      <c r="M87" s="4"/>
    </row>
    <row r="88" spans="1:13" ht="12.75">
      <c r="A88" s="28" t="s">
        <v>90</v>
      </c>
      <c r="B88" s="3"/>
      <c r="C88" s="30">
        <v>149.82014999999998</v>
      </c>
      <c r="D88" s="30"/>
      <c r="E88" s="31">
        <v>113.46871999999999</v>
      </c>
      <c r="F88" s="30">
        <v>132.50694067514476</v>
      </c>
      <c r="G88" s="30">
        <v>194.8409786009323</v>
      </c>
      <c r="H88" s="4"/>
      <c r="I88" s="26">
        <f>E88+'data1 - Freight &amp; Duty'!$B$6</f>
        <v>179.46872</v>
      </c>
      <c r="J88" s="26">
        <f>E88-'data1 - Freight &amp; Duty'!$B$6</f>
        <v>47.46871999999999</v>
      </c>
      <c r="K88" s="4"/>
      <c r="L88" s="4"/>
      <c r="M88" s="4"/>
    </row>
    <row r="89" spans="1:13" ht="12.75">
      <c r="A89" s="28" t="s">
        <v>91</v>
      </c>
      <c r="B89" s="3"/>
      <c r="C89" s="30">
        <v>152.87768499999999</v>
      </c>
      <c r="D89" s="30"/>
      <c r="E89" s="31">
        <v>117.03144</v>
      </c>
      <c r="F89" s="30">
        <v>127.03784982949873</v>
      </c>
      <c r="G89" s="30">
        <v>195.28838002741995</v>
      </c>
      <c r="H89" s="4"/>
      <c r="I89" s="26">
        <f>E89+'data1 - Freight &amp; Duty'!$B$6</f>
        <v>183.03144</v>
      </c>
      <c r="J89" s="26">
        <f>E89-'data1 - Freight &amp; Duty'!$B$6</f>
        <v>51.03144</v>
      </c>
      <c r="K89" s="4"/>
      <c r="L89" s="4"/>
      <c r="M89" s="4"/>
    </row>
    <row r="91" spans="1:10" ht="12.75">
      <c r="A91" s="28" t="s">
        <v>92</v>
      </c>
      <c r="C91" s="4">
        <v>144.61213827380953</v>
      </c>
      <c r="D91" s="4">
        <v>166.08719899138794</v>
      </c>
      <c r="E91" s="4">
        <v>117.99994761904765</v>
      </c>
      <c r="F91" s="4">
        <v>122.99779783771451</v>
      </c>
      <c r="G91" s="4">
        <v>136.26588430300066</v>
      </c>
      <c r="I91" s="4"/>
      <c r="J91" s="4"/>
    </row>
  </sheetData>
  <sheetProtection/>
  <mergeCells count="11">
    <mergeCell ref="J4:J5"/>
    <mergeCell ref="L5:W5"/>
    <mergeCell ref="L71:W83"/>
    <mergeCell ref="C3:G3"/>
    <mergeCell ref="C4:C5"/>
    <mergeCell ref="D4:D5"/>
    <mergeCell ref="E4:E5"/>
    <mergeCell ref="F4:F5"/>
    <mergeCell ref="G4:G5"/>
    <mergeCell ref="I3:J3"/>
    <mergeCell ref="I4:I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AAMP</dc:creator>
  <cp:keywords/>
  <dc:description/>
  <cp:lastModifiedBy>Payne, Kenna</cp:lastModifiedBy>
  <dcterms:created xsi:type="dcterms:W3CDTF">2011-01-25T06:07:53Z</dcterms:created>
  <dcterms:modified xsi:type="dcterms:W3CDTF">2018-05-23T20:16:04Z</dcterms:modified>
  <cp:category/>
  <cp:version/>
  <cp:contentType/>
  <cp:contentStatus/>
</cp:coreProperties>
</file>