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Poplar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<sst xmlns="http://schemas.openxmlformats.org/spreadsheetml/2006/main" count="67" uniqueCount="61">
  <si>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Poplar</t>
  </si>
  <si>
    <t>Woody - Low Input</t>
  </si>
  <si>
    <t>Quantity</t>
  </si>
  <si>
    <t>Unit</t>
  </si>
  <si>
    <t>Price /Unit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</si>
  <si>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</si>
  <si>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</si>
  <si>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</si>
  <si>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</si>
  <si>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</si>
  <si>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</si>
  <si>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</si>
  <si>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</si>
  <si>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</si>
  <si>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</si>
  <si>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Total</t>
  </si>
  <si>
    <t>Present Value</t>
  </si>
  <si>
    <t>Annualized PV  (compare to corn yearly cost)</t>
  </si>
  <si>
    <t>REVENUE SOURCES</t>
  </si>
  <si>
    <t>Wood Yield</t>
  </si>
  <si>
    <t>dry ton</t>
  </si>
  <si>
    <t>TOTAL REVENUE</t>
  </si>
  <si>
    <t>CASH EXPENSES</t>
  </si>
  <si>
    <t>Planting Mat.</t>
  </si>
  <si>
    <t>Cuttings</t>
  </si>
  <si>
    <t>cutting</t>
  </si>
  <si>
    <t>Fertilizer</t>
  </si>
  <si>
    <t>Nitrogen</t>
  </si>
  <si>
    <t>lbs</t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</si>
  <si>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</si>
  <si>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r>
      <t>K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</si>
  <si>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>Pest Control</t>
  </si>
  <si>
    <t>Glyphosphate</t>
  </si>
  <si>
    <t>4 # (gal)</t>
  </si>
  <si>
    <t>Pendamethalin</t>
  </si>
  <si>
    <t>3.3 # (gal)</t>
  </si>
  <si>
    <t>Machine Costs</t>
  </si>
  <si>
    <t>Chisel Plow</t>
  </si>
  <si>
    <t>acre (not custom)</t>
  </si>
  <si>
    <t>Soil Finish</t>
  </si>
  <si>
    <t>acre</t>
  </si>
  <si>
    <t>Hand-planting</t>
  </si>
  <si>
    <t>Sprayer</t>
  </si>
  <si>
    <t>Harvest*</t>
  </si>
  <si>
    <t>feller-buncher/forwarder</t>
  </si>
  <si>
    <t>green ton</t>
  </si>
  <si>
    <t>Chipping/grinding</t>
  </si>
  <si>
    <t>Trucking</t>
  </si>
  <si>
    <t>Marketing</t>
  </si>
  <si>
    <t>TOTAL CASH EXPENSES</t>
  </si>
  <si>
    <t>REV ABOVE EXPENSES</t>
  </si>
  <si>
    <t>Labor</t>
  </si>
  <si>
    <t>hours/acre</t>
  </si>
  <si>
    <t>*Harvest cost are calculated per green ton.  Green wood is roughly twice the weight of dry wood.</t>
  </si>
  <si>
    <t>Calculation Assumptions:</t>
  </si>
  <si>
    <t>Interest Rate</t>
  </si>
  <si>
    <t>Years of Production</t>
  </si>
  <si>
    <t>(1+i)^n - 1</t>
  </si>
  <si>
    <t>Extension Bulletin E-3084, Profitability of Converting to Biofuel Crops</t>
  </si>
  <si>
    <t>i(1+i)^n</t>
  </si>
  <si>
    <t>Web: http://bioenergy.msu.edu/economics/index.shtml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</si>
</sst>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%"/>
    <numFmt numFmtId="167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" fontId="0" fillId="0" borderId="0" xfId="44" applyNumberFormat="1" applyFont="1" applyFill="1" applyAlignment="1">
      <alignment horizontal="center"/>
    </xf>
    <xf numFmtId="0" fontId="0" fillId="0" borderId="0" xfId="44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44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0" fillId="0" borderId="11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40</xdr:row>
      <xdr:rowOff>95250</xdr:rowOff>
    </xdr:from>
    <xdr:to>
      <xdr:col>9</xdr:col>
      <xdr:colOff>361950</xdr:colOff>
      <xdr:row>43</xdr:row>
      <xdr:rowOff>95250</xdr:rowOff>
    </xdr:to>
    <xdr:pic>
      <xdr:nvPicPr>
        <xdr:cNvPr id="1" name="Picture 1" descr="msue11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362950"/>
          <a:ext cx="1266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80" zoomScaleNormal="80" zoomScalePageLayoutView="0" workbookViewId="0" topLeftCell="A8">
      <selection activeCell="E46" sqref="E46"/>
    </sheetView>
  </sheetViews>
  <sheetFormatPr defaultColWidth="9.140625" defaultRowHeight="15"/>
  <cols>
    <col min="2" max="2" width="14.7109375" style="0" customWidth="1"/>
    <col min="4" max="4" width="16.57421875" style="0" bestFit="1" customWidth="1"/>
    <col min="5" max="5" width="10.421875" style="0" bestFit="1" customWidth="1"/>
    <col min="6" max="14" width="7.140625" style="1" customWidth="1"/>
    <col min="15" max="17" width="9.140625" style="1" customWidth="1"/>
    <col min="18" max="18" width="15.140625" style="1" customWidth="1"/>
  </cols>
  <sheetData>
    <row r="1" ht="15">
      <c r="A1" t="s">
        <v>0</v>
      </c>
    </row>
    <row r="2" ht="15">
      <c r="A2" t="s">
        <v>1</v>
      </c>
    </row>
    <row r="3" spans="1:18" ht="60">
      <c r="A3" s="2"/>
      <c r="B3" s="2"/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 t="s">
        <v>15</v>
      </c>
      <c r="Q3" s="5" t="s">
        <v>16</v>
      </c>
      <c r="R3" s="5" t="s">
        <v>17</v>
      </c>
    </row>
    <row r="4" spans="1:18" ht="15">
      <c r="A4" s="6" t="s">
        <v>18</v>
      </c>
      <c r="B4" s="6"/>
      <c r="C4" s="7"/>
      <c r="D4" s="6"/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 ht="15">
      <c r="A5" s="10"/>
      <c r="B5" s="10" t="s">
        <v>19</v>
      </c>
      <c r="C5" s="11">
        <v>5</v>
      </c>
      <c r="D5" s="10" t="s">
        <v>20</v>
      </c>
      <c r="E5" s="10"/>
      <c r="F5" s="12">
        <f>0.667*C5</f>
        <v>3.335</v>
      </c>
      <c r="G5" s="13">
        <f>$C5</f>
        <v>5</v>
      </c>
      <c r="H5" s="13">
        <f aca="true" t="shared" si="0" ref="H5:N5">$C5</f>
        <v>5</v>
      </c>
      <c r="I5" s="13">
        <f t="shared" si="0"/>
        <v>5</v>
      </c>
      <c r="J5" s="13">
        <f t="shared" si="0"/>
        <v>5</v>
      </c>
      <c r="K5" s="13">
        <f t="shared" si="0"/>
        <v>5</v>
      </c>
      <c r="L5" s="13">
        <f t="shared" si="0"/>
        <v>5</v>
      </c>
      <c r="M5" s="13">
        <f t="shared" si="0"/>
        <v>5</v>
      </c>
      <c r="N5" s="13">
        <f t="shared" si="0"/>
        <v>5</v>
      </c>
      <c r="O5" s="13">
        <f>C5</f>
        <v>5</v>
      </c>
      <c r="P5" s="12">
        <f>SUM(F5:O5)</f>
        <v>48.335</v>
      </c>
      <c r="Q5" s="14"/>
      <c r="R5" s="14"/>
    </row>
    <row r="6" spans="1:18" ht="15">
      <c r="A6" s="10" t="s">
        <v>21</v>
      </c>
      <c r="B6" s="10"/>
      <c r="C6" s="11"/>
      <c r="D6" s="10"/>
      <c r="E6" s="15">
        <v>60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f>P5*E6</f>
        <v>2900.1</v>
      </c>
      <c r="P6" s="14">
        <f>SUM(F6:O6)</f>
        <v>2900.1</v>
      </c>
      <c r="Q6" s="14">
        <f>NPV($C$40,F6:O6)</f>
        <v>1780.4098265935554</v>
      </c>
      <c r="R6" s="14">
        <f>Q6/($C$42/$C$43)</f>
        <v>230.57121785732085</v>
      </c>
    </row>
    <row r="7" spans="1:18" ht="15">
      <c r="A7" s="16" t="s">
        <v>22</v>
      </c>
      <c r="B7" s="16"/>
      <c r="C7" s="17"/>
      <c r="D7" s="16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5">
      <c r="A8" s="10" t="s">
        <v>23</v>
      </c>
      <c r="B8" s="10"/>
      <c r="C8" s="11"/>
      <c r="D8" s="10"/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5">
      <c r="A9" s="10"/>
      <c r="B9" s="10" t="s">
        <v>24</v>
      </c>
      <c r="C9" s="11">
        <v>1100</v>
      </c>
      <c r="D9" s="10" t="s">
        <v>25</v>
      </c>
      <c r="E9" s="15">
        <v>0.19999999999999998</v>
      </c>
      <c r="F9" s="14">
        <f>E9*C9</f>
        <v>219.99999999999997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f>SUM(F9:O9)</f>
        <v>219.99999999999997</v>
      </c>
      <c r="Q9" s="14">
        <f>NPV($C$40,F9:O9)</f>
        <v>209.5238095238095</v>
      </c>
      <c r="R9" s="14">
        <f>Q9/($C$42/$C$43)</f>
        <v>27.134291897524257</v>
      </c>
    </row>
    <row r="10" spans="1:18" ht="15">
      <c r="A10" s="16"/>
      <c r="B10" s="16"/>
      <c r="C10" s="17"/>
      <c r="D10" s="16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5">
      <c r="A11" s="10" t="s">
        <v>26</v>
      </c>
      <c r="B11" s="10"/>
      <c r="C11" s="11"/>
      <c r="D11" s="10"/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5">
      <c r="A12" s="10"/>
      <c r="B12" s="10" t="s">
        <v>27</v>
      </c>
      <c r="C12" s="11">
        <v>0</v>
      </c>
      <c r="D12" s="10" t="s">
        <v>28</v>
      </c>
      <c r="E12" s="15">
        <v>0.45961850649350655</v>
      </c>
      <c r="F12" s="14">
        <f>$E12*$C12*0</f>
        <v>0</v>
      </c>
      <c r="G12" s="14">
        <f aca="true" t="shared" si="1" ref="G12:P12">$E12*$C12</f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1"/>
        <v>0</v>
      </c>
      <c r="Q12" s="14">
        <f>NPV($C$40,F12:O12)</f>
        <v>0</v>
      </c>
      <c r="R12" s="14">
        <f>Q12/($C$42/$C$43)</f>
        <v>0</v>
      </c>
    </row>
    <row r="13" spans="1:18" ht="18">
      <c r="A13" s="10"/>
      <c r="B13" s="10" t="s">
        <v>29</v>
      </c>
      <c r="C13" s="11">
        <v>0</v>
      </c>
      <c r="D13" s="10" t="s">
        <v>28</v>
      </c>
      <c r="E13" s="15">
        <v>0.6166666666666667</v>
      </c>
      <c r="F13" s="14">
        <f aca="true" t="shared" si="2" ref="F13:P14">$E13*$C13</f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14">
        <f>NPV($C$40,F13:O13)</f>
        <v>0</v>
      </c>
      <c r="R13" s="14">
        <f>Q13/($C$42/$C$43)</f>
        <v>0</v>
      </c>
    </row>
    <row r="14" spans="1:18" ht="18">
      <c r="A14" s="10"/>
      <c r="B14" s="10" t="s">
        <v>30</v>
      </c>
      <c r="C14" s="11">
        <v>0</v>
      </c>
      <c r="D14" s="10" t="s">
        <v>28</v>
      </c>
      <c r="E14" s="15">
        <v>0.6312500000000001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si="2"/>
        <v>0</v>
      </c>
      <c r="Q14" s="14">
        <f>NPV($C$40,F14:O14)</f>
        <v>0</v>
      </c>
      <c r="R14" s="14">
        <f>Q14/($C$42/$C$43)</f>
        <v>0</v>
      </c>
    </row>
    <row r="15" spans="1:18" ht="15">
      <c r="A15" s="16"/>
      <c r="B15" s="16"/>
      <c r="C15" s="17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5">
      <c r="A16" s="10" t="s">
        <v>31</v>
      </c>
      <c r="B16" s="10"/>
      <c r="C16" s="11"/>
      <c r="D16" s="10"/>
      <c r="E16" s="1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5">
      <c r="A17" s="10"/>
      <c r="B17" s="10" t="s">
        <v>32</v>
      </c>
      <c r="C17" s="11">
        <v>0.219</v>
      </c>
      <c r="D17" s="10" t="s">
        <v>33</v>
      </c>
      <c r="E17" s="15">
        <v>40.5</v>
      </c>
      <c r="F17" s="14">
        <f>E17*C17</f>
        <v>8.8695</v>
      </c>
      <c r="G17" s="14">
        <f>E17*C17</f>
        <v>8.8695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>SUM(F17:O17)</f>
        <v>17.739</v>
      </c>
      <c r="Q17" s="14">
        <f>NPV($C$40,F17:O17)</f>
        <v>16.492040816326533</v>
      </c>
      <c r="R17" s="14">
        <f>Q17/($C$42/$C$43)</f>
        <v>2.135794736231331</v>
      </c>
    </row>
    <row r="18" spans="1:18" ht="15">
      <c r="A18" s="10"/>
      <c r="B18" s="10" t="s">
        <v>34</v>
      </c>
      <c r="C18" s="11">
        <v>0.3363636363636364</v>
      </c>
      <c r="D18" s="10" t="s">
        <v>35</v>
      </c>
      <c r="E18" s="15">
        <v>29.7</v>
      </c>
      <c r="F18" s="14">
        <f>E18*C18</f>
        <v>9.990000000000002</v>
      </c>
      <c r="G18" s="14">
        <f>E18*C18</f>
        <v>9.990000000000002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f>SUM(F18:O18)</f>
        <v>19.980000000000004</v>
      </c>
      <c r="Q18" s="14">
        <f>NPV($C$40,F18:O18)</f>
        <v>18.575510204081635</v>
      </c>
      <c r="R18" s="14">
        <f>Q18/($C$42/$C$43)</f>
        <v>2.405613553746096</v>
      </c>
    </row>
    <row r="19" spans="1:18" ht="15">
      <c r="A19" s="16"/>
      <c r="B19" s="16"/>
      <c r="C19" s="17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5">
      <c r="A20" s="10" t="s">
        <v>36</v>
      </c>
      <c r="B20" s="10"/>
      <c r="C20" s="11"/>
      <c r="D20" s="10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5">
      <c r="A21" s="10"/>
      <c r="B21" s="10" t="s">
        <v>37</v>
      </c>
      <c r="C21" s="11">
        <v>1</v>
      </c>
      <c r="D21" s="10" t="s">
        <v>38</v>
      </c>
      <c r="E21" s="15">
        <v>14.17</v>
      </c>
      <c r="F21" s="14">
        <f>E21*C21</f>
        <v>14.17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>SUM(F21:O21)</f>
        <v>14.17</v>
      </c>
      <c r="Q21" s="14">
        <f>NPV($C$40,F21:O21)</f>
        <v>13.495238095238095</v>
      </c>
      <c r="R21" s="14">
        <f>Q21/($C$42/$C$43)</f>
        <v>1.747695073581449</v>
      </c>
    </row>
    <row r="22" spans="1:18" ht="15">
      <c r="A22" s="10"/>
      <c r="B22" s="10" t="s">
        <v>39</v>
      </c>
      <c r="C22" s="11">
        <v>1</v>
      </c>
      <c r="D22" s="10" t="s">
        <v>40</v>
      </c>
      <c r="E22" s="15">
        <v>11.1</v>
      </c>
      <c r="F22" s="14">
        <f>E22*C22</f>
        <v>11.1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>SUM(F22:O22)</f>
        <v>11.1</v>
      </c>
      <c r="Q22" s="14">
        <f>NPV($C$40,F22:O22)</f>
        <v>10.571428571428571</v>
      </c>
      <c r="R22" s="14">
        <f>Q22/($C$42/$C$43)</f>
        <v>1.3690483639205422</v>
      </c>
    </row>
    <row r="23" spans="1:18" ht="15">
      <c r="A23" s="10"/>
      <c r="B23" s="10" t="s">
        <v>41</v>
      </c>
      <c r="C23" s="11">
        <v>1</v>
      </c>
      <c r="D23" s="10" t="s">
        <v>40</v>
      </c>
      <c r="E23" s="15">
        <v>277.631</v>
      </c>
      <c r="F23" s="14">
        <f>E23*C23</f>
        <v>277.631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>SUM(F23:O23)</f>
        <v>277.631</v>
      </c>
      <c r="Q23" s="14">
        <f>NPV($C$40,F23:O23)</f>
        <v>264.4104761904762</v>
      </c>
      <c r="R23" s="14">
        <f>Q23/($C$42/$C$43)</f>
        <v>34.242366335461625</v>
      </c>
    </row>
    <row r="24" spans="1:18" ht="15">
      <c r="A24" s="10"/>
      <c r="B24" s="10" t="s">
        <v>42</v>
      </c>
      <c r="C24" s="11">
        <v>2</v>
      </c>
      <c r="D24" s="10" t="s">
        <v>40</v>
      </c>
      <c r="E24" s="15">
        <v>5.6</v>
      </c>
      <c r="F24" s="14">
        <f>E24*C24</f>
        <v>11.2</v>
      </c>
      <c r="G24" s="14">
        <f>E24*C24</f>
        <v>11.2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>SUM(F24:O24)</f>
        <v>22.4</v>
      </c>
      <c r="Q24" s="14">
        <f>NPV($C$40,F24:O24)</f>
        <v>20.825396825396826</v>
      </c>
      <c r="R24" s="14">
        <f>Q24/($C$42/$C$43)</f>
        <v>2.696984164359987</v>
      </c>
    </row>
    <row r="25" spans="1:18" ht="15">
      <c r="A25" s="16"/>
      <c r="B25" s="16"/>
      <c r="C25" s="20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">
      <c r="A26" s="10" t="s">
        <v>43</v>
      </c>
      <c r="B26" s="10"/>
      <c r="C26" s="21"/>
      <c r="D26" s="10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5">
      <c r="A27" s="10"/>
      <c r="B27" s="10" t="s">
        <v>44</v>
      </c>
      <c r="C27" s="11">
        <v>1</v>
      </c>
      <c r="D27" s="22" t="s">
        <v>45</v>
      </c>
      <c r="E27" s="15">
        <v>13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f>E27*P$5*2</f>
        <v>1256.71</v>
      </c>
      <c r="P27" s="14">
        <f>SUM(F27:O27)</f>
        <v>1256.71</v>
      </c>
      <c r="Q27" s="14">
        <f>NPV($C$40,F27:O27)</f>
        <v>771.5109248572074</v>
      </c>
      <c r="R27" s="14">
        <f>Q27/($C$42/$C$43)</f>
        <v>99.91419440483905</v>
      </c>
    </row>
    <row r="28" spans="1:18" ht="15">
      <c r="A28" s="10"/>
      <c r="B28" s="10" t="s">
        <v>46</v>
      </c>
      <c r="C28" s="11">
        <v>1</v>
      </c>
      <c r="D28" s="22" t="s">
        <v>45</v>
      </c>
      <c r="E28" s="15">
        <v>6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>E28*P$5*2</f>
        <v>580.02</v>
      </c>
      <c r="P28" s="14">
        <f>SUM(F28:O28)</f>
        <v>580.02</v>
      </c>
      <c r="Q28" s="14">
        <f>NPV($C$40,F28:O28)</f>
        <v>356.08196531871107</v>
      </c>
      <c r="R28" s="14">
        <f>Q28/($C$42/$C$43)</f>
        <v>46.11424357146417</v>
      </c>
    </row>
    <row r="29" spans="1:18" ht="15">
      <c r="A29" s="10"/>
      <c r="B29" s="10" t="s">
        <v>47</v>
      </c>
      <c r="C29" s="11">
        <v>1</v>
      </c>
      <c r="D29" s="22" t="s">
        <v>45</v>
      </c>
      <c r="E29" s="15">
        <v>5.2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>E29*P5*2</f>
        <v>502.684</v>
      </c>
      <c r="P29" s="14">
        <f>SUM(F29:O29)</f>
        <v>502.684</v>
      </c>
      <c r="Q29" s="14">
        <f>NPV($C$40,F29:O29)</f>
        <v>308.60436994288295</v>
      </c>
      <c r="R29" s="14">
        <f>Q29/($C$42/$C$43)</f>
        <v>39.965677761935616</v>
      </c>
    </row>
    <row r="30" spans="1:18" ht="15">
      <c r="A30" s="10"/>
      <c r="B30" s="10" t="s">
        <v>48</v>
      </c>
      <c r="C30" s="11"/>
      <c r="D30" s="10"/>
      <c r="E30" s="23">
        <v>0.035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>E30*O6</f>
        <v>101.5035</v>
      </c>
      <c r="P30" s="14">
        <f>SUM(F30:O30)</f>
        <v>101.5035</v>
      </c>
      <c r="Q30" s="14">
        <f>NPV($C$40,F30:O30)</f>
        <v>62.31434393077444</v>
      </c>
      <c r="R30" s="14">
        <f>Q30/($C$42/$C$43)</f>
        <v>8.06999262500623</v>
      </c>
    </row>
    <row r="31" spans="1:18" ht="15">
      <c r="A31" s="16"/>
      <c r="B31" s="16"/>
      <c r="C31" s="20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">
      <c r="A32" s="16" t="s">
        <v>49</v>
      </c>
      <c r="B32" s="16"/>
      <c r="C32" s="16"/>
      <c r="D32" s="16"/>
      <c r="E32" s="24"/>
      <c r="F32" s="19">
        <f>SUM(F8:F30)</f>
        <v>552.9604999999999</v>
      </c>
      <c r="G32" s="19">
        <f aca="true" t="shared" si="3" ref="G32:N32">SUM(G8:G30)</f>
        <v>30.059500000000003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>SUM(O8:O30)</f>
        <v>2440.9175</v>
      </c>
      <c r="P32" s="19">
        <f>SUM(F32:O32)</f>
        <v>3023.9375</v>
      </c>
      <c r="Q32" s="19">
        <f>NPV($C$40,F32:O32)</f>
        <v>2052.405504276333</v>
      </c>
      <c r="R32" s="19">
        <f>Q32/($C$42/$C$43)</f>
        <v>265.79590248807034</v>
      </c>
    </row>
    <row r="33" spans="1:18" ht="15">
      <c r="A33" s="10" t="s">
        <v>50</v>
      </c>
      <c r="B33" s="10"/>
      <c r="C33" s="10"/>
      <c r="D33" s="10"/>
      <c r="E33" s="25"/>
      <c r="F33" s="14">
        <f>F6-F32</f>
        <v>-552.9604999999999</v>
      </c>
      <c r="G33" s="14">
        <f aca="true" t="shared" si="4" ref="G33:N33">G6-G32</f>
        <v>-30.059500000000003</v>
      </c>
      <c r="H33" s="14">
        <f t="shared" si="4"/>
        <v>0</v>
      </c>
      <c r="I33" s="14">
        <f t="shared" si="4"/>
        <v>0</v>
      </c>
      <c r="J33" s="14">
        <f t="shared" si="4"/>
        <v>0</v>
      </c>
      <c r="K33" s="14">
        <f t="shared" si="4"/>
        <v>0</v>
      </c>
      <c r="L33" s="14">
        <f t="shared" si="4"/>
        <v>0</v>
      </c>
      <c r="M33" s="14">
        <f t="shared" si="4"/>
        <v>0</v>
      </c>
      <c r="N33" s="14">
        <f t="shared" si="4"/>
        <v>0</v>
      </c>
      <c r="O33" s="14">
        <f>O6-O32</f>
        <v>459.1824999999999</v>
      </c>
      <c r="P33" s="14">
        <f>SUM(F33:O33)</f>
        <v>-123.83749999999998</v>
      </c>
      <c r="Q33" s="14">
        <f>NPV($C$40,F33:O33)</f>
        <v>-271.99567768277774</v>
      </c>
      <c r="R33" s="14">
        <f>Q33/($C$42/$C$43)</f>
        <v>-35.224684630749486</v>
      </c>
    </row>
    <row r="34" ht="15">
      <c r="F34" s="26"/>
    </row>
    <row r="35" spans="1:15" ht="15">
      <c r="A35" t="s">
        <v>51</v>
      </c>
      <c r="D35" t="s">
        <v>52</v>
      </c>
      <c r="F35" s="1">
        <v>18.21</v>
      </c>
      <c r="G35" s="1">
        <v>0.23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0.54</v>
      </c>
    </row>
    <row r="37" ht="15">
      <c r="A37" t="s">
        <v>53</v>
      </c>
    </row>
    <row r="39" ht="15">
      <c r="A39" t="s">
        <v>54</v>
      </c>
    </row>
    <row r="40" spans="2:3" ht="15">
      <c r="B40" t="s">
        <v>55</v>
      </c>
      <c r="C40" s="27">
        <v>0.05</v>
      </c>
    </row>
    <row r="41" spans="2:3" ht="15">
      <c r="B41" t="s">
        <v>56</v>
      </c>
      <c r="C41">
        <v>10</v>
      </c>
    </row>
    <row r="42" spans="2:11" ht="15">
      <c r="B42" t="s">
        <v>57</v>
      </c>
      <c r="C42" s="28">
        <v>0.6288946267774416</v>
      </c>
      <c r="K42" s="29" t="s">
        <v>58</v>
      </c>
    </row>
    <row r="43" spans="2:11" ht="15">
      <c r="B43" t="s">
        <v>59</v>
      </c>
      <c r="C43" s="28">
        <v>0.08144473133887209</v>
      </c>
      <c r="K43" s="29" t="s">
        <v>60</v>
      </c>
    </row>
  </sheetData>
  <sheetProtection/>
  <printOptions/>
  <pageMargins left="0.7" right="0.7" top="0.75" bottom="0.75" header="0.3" footer="0.3"/>
  <pageSetup fitToHeight="1" fitToWidth="1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Pennington</dc:creator>
  <cp:keywords/>
  <dc:description/>
  <cp:lastModifiedBy>Dennis Pennington</cp:lastModifiedBy>
  <dcterms:created xsi:type="dcterms:W3CDTF">2010-01-05T15:43:35Z</dcterms:created>
  <dcterms:modified xsi:type="dcterms:W3CDTF">2010-01-05T15:43:55Z</dcterms:modified>
  <cp:category/>
  <cp:version/>
  <cp:contentType/>
  <cp:contentStatus/>
</cp:coreProperties>
</file>