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90" windowHeight="7995" tabRatio="603" firstSheet="2" activeTab="2"/>
  </bookViews>
  <sheets>
    <sheet name="Budgets10" sheetId="1" r:id="rId1"/>
    <sheet name="BLANK INPUT" sheetId="2" r:id="rId2"/>
    <sheet name="MACH_COST" sheetId="3" r:id="rId3"/>
  </sheets>
  <definedNames>
    <definedName name="_xlnm.Print_Area" localSheetId="1">'BLANK INPUT'!$A$1:$M$48</definedName>
    <definedName name="_xlnm.Print_Area" localSheetId="2">'MACH_COST'!$A$1:$M$78</definedName>
  </definedNames>
  <calcPr fullCalcOnLoad="1"/>
</workbook>
</file>

<file path=xl/sharedStrings.xml><?xml version="1.0" encoding="utf-8"?>
<sst xmlns="http://schemas.openxmlformats.org/spreadsheetml/2006/main" count="609" uniqueCount="214">
  <si>
    <t>Yield</t>
  </si>
  <si>
    <t>Price/ Bu</t>
  </si>
  <si>
    <t>Gross $</t>
  </si>
  <si>
    <t>Pre Harvest cost/ acre</t>
  </si>
  <si>
    <t>Harvest cost/ acre</t>
  </si>
  <si>
    <t>Sum of Costs</t>
  </si>
  <si>
    <t>Gov. Program Payment</t>
  </si>
  <si>
    <t>Pre harvest costs</t>
  </si>
  <si>
    <t>seed</t>
  </si>
  <si>
    <t>weed control</t>
  </si>
  <si>
    <t>fuel</t>
  </si>
  <si>
    <t>repairs or machine cost</t>
  </si>
  <si>
    <t>Break even cost/unit</t>
  </si>
  <si>
    <t>Soybean</t>
  </si>
  <si>
    <t>Corn</t>
  </si>
  <si>
    <t>Wheat</t>
  </si>
  <si>
    <t>Navy</t>
  </si>
  <si>
    <t>S. Beets</t>
  </si>
  <si>
    <t>Break even yield/acre</t>
  </si>
  <si>
    <t>units</t>
  </si>
  <si>
    <t xml:space="preserve"> ========</t>
  </si>
  <si>
    <t>Breakeven to Cash Costs</t>
  </si>
  <si>
    <t>Return to Fixed Cost*</t>
  </si>
  <si>
    <t xml:space="preserve"> /acre</t>
  </si>
  <si>
    <t xml:space="preserve"> / unit</t>
  </si>
  <si>
    <t xml:space="preserve"> / acre</t>
  </si>
  <si>
    <t>diease &amp; insect control</t>
  </si>
  <si>
    <t>crop insurance</t>
  </si>
  <si>
    <t>seasonal labor</t>
  </si>
  <si>
    <t>Pinto</t>
  </si>
  <si>
    <t xml:space="preserve">Lt Red </t>
  </si>
  <si>
    <t>Family draw</t>
  </si>
  <si>
    <t xml:space="preserve">  *Fixed cost must then be used to cover all other fixed costs and over head.  These costs include debt prin. payments, (except land)</t>
  </si>
  <si>
    <t>average land cost  **</t>
  </si>
  <si>
    <t>total cash operat. costs</t>
  </si>
  <si>
    <t>fertilizer- nitrogen</t>
  </si>
  <si>
    <t>fertilizer- potash</t>
  </si>
  <si>
    <t>fertilizer- phos</t>
  </si>
  <si>
    <t>utilities</t>
  </si>
  <si>
    <t>trucking</t>
  </si>
  <si>
    <t>Drying</t>
  </si>
  <si>
    <t>marketing</t>
  </si>
  <si>
    <t>capital replacement or depreciation, general insurance, full time labor, ect.</t>
  </si>
  <si>
    <t xml:space="preserve">  ** Land cost is the net result of the land related expenses cash rent, shares, net taxes paid (after pa116) and debt payments on land.</t>
  </si>
  <si>
    <t>family labor hours</t>
  </si>
  <si>
    <t>not expensed</t>
  </si>
  <si>
    <t>Average</t>
  </si>
  <si>
    <t>Value</t>
  </si>
  <si>
    <t>per Acre</t>
  </si>
  <si>
    <t>Item</t>
  </si>
  <si>
    <t>Quantity</t>
  </si>
  <si>
    <t>Unit</t>
  </si>
  <si>
    <t>Price per Unit</t>
  </si>
  <si>
    <t>Amount</t>
  </si>
  <si>
    <t>REVENUES</t>
  </si>
  <si>
    <t>cwt</t>
  </si>
  <si>
    <t>TOTAL REVENUE</t>
  </si>
  <si>
    <t>CASH EXPENSES</t>
  </si>
  <si>
    <t>Seed &amp; treatment</t>
  </si>
  <si>
    <t>lb.</t>
  </si>
  <si>
    <t>Nitrogen</t>
  </si>
  <si>
    <t>Phosphate</t>
  </si>
  <si>
    <t>Potash</t>
  </si>
  <si>
    <t>Limestone</t>
  </si>
  <si>
    <t xml:space="preserve"> Herbicide</t>
  </si>
  <si>
    <t xml:space="preserve"> Fungicides</t>
  </si>
  <si>
    <t>appl.</t>
  </si>
  <si>
    <t>Insecticides</t>
  </si>
  <si>
    <t>Building repairs</t>
  </si>
  <si>
    <t>Equipment repairs</t>
  </si>
  <si>
    <t>Gas, fuel, oil</t>
  </si>
  <si>
    <t>Utilities, phone</t>
  </si>
  <si>
    <t xml:space="preserve"> Hoeing</t>
  </si>
  <si>
    <t xml:space="preserve">Drying </t>
  </si>
  <si>
    <t>Irrigation</t>
  </si>
  <si>
    <t>Supplies</t>
  </si>
  <si>
    <t xml:space="preserve"> Marketing</t>
  </si>
  <si>
    <t>Crop insurance</t>
  </si>
  <si>
    <t>Other cash expense</t>
  </si>
  <si>
    <t>TOTAL CASH EXPENSE</t>
  </si>
  <si>
    <t>Regular hired labor, hours</t>
  </si>
  <si>
    <t>hours</t>
  </si>
  <si>
    <t>Insurance General</t>
  </si>
  <si>
    <t>Interest</t>
  </si>
  <si>
    <t>Land Cost *</t>
  </si>
  <si>
    <t>Return on Assets</t>
  </si>
  <si>
    <t>Depreciation</t>
  </si>
  <si>
    <t>Capital Replacement</t>
  </si>
  <si>
    <t>Total Expenses</t>
  </si>
  <si>
    <t xml:space="preserve"> Land Cost = Total Rent + (Net Property Taxes) divided by Acres</t>
  </si>
  <si>
    <t>Sugar Beets</t>
  </si>
  <si>
    <t>Navy Beans</t>
  </si>
  <si>
    <t>gal.</t>
  </si>
  <si>
    <t>Trucking</t>
  </si>
  <si>
    <t>ton</t>
  </si>
  <si>
    <t>bu</t>
  </si>
  <si>
    <t>Straw</t>
  </si>
  <si>
    <t>pt</t>
  </si>
  <si>
    <t>oz.</t>
  </si>
  <si>
    <t>Net Enterprise Budget</t>
  </si>
  <si>
    <t xml:space="preserve"> </t>
  </si>
  <si>
    <t xml:space="preserve"> Harvesting</t>
  </si>
  <si>
    <t>By using your farms numbers you will have a better view of your farms situation.</t>
  </si>
  <si>
    <t>family labor value @$13</t>
  </si>
  <si>
    <t>pt.</t>
  </si>
  <si>
    <t>drying</t>
  </si>
  <si>
    <t>Alfalfa</t>
  </si>
  <si>
    <t>other</t>
  </si>
  <si>
    <t>9/25/10</t>
  </si>
  <si>
    <t>SOYBEAN</t>
  </si>
  <si>
    <t>***********</t>
  </si>
  <si>
    <t>*********</t>
  </si>
  <si>
    <t xml:space="preserve"> (enter your actual input costs in this section)</t>
  </si>
  <si>
    <t>FIXED</t>
  </si>
  <si>
    <t>NITROGEN $/LBS</t>
  </si>
  <si>
    <t>MKT $/BU</t>
  </si>
  <si>
    <t>PHOS $/LB</t>
  </si>
  <si>
    <t>STOR$/BU</t>
  </si>
  <si>
    <t xml:space="preserve"> /MO</t>
  </si>
  <si>
    <t>POTASH $/LB</t>
  </si>
  <si>
    <t>% MOIST</t>
  </si>
  <si>
    <t>LIME$/T</t>
  </si>
  <si>
    <t xml:space="preserve"> $/%/BU</t>
  </si>
  <si>
    <t xml:space="preserve"> DRYING</t>
  </si>
  <si>
    <t>TRUCK$/BU</t>
  </si>
  <si>
    <t xml:space="preserve"> (land cost per acre)</t>
  </si>
  <si>
    <t>GovPay/ac</t>
  </si>
  <si>
    <t>ReturnCapital&amp;Mgt.</t>
  </si>
  <si>
    <t xml:space="preserve"> (% return for cash invested in production)</t>
  </si>
  <si>
    <t xml:space="preserve"> ############################################################################</t>
  </si>
  <si>
    <t>Total for</t>
  </si>
  <si>
    <t>ENTERPRISE</t>
  </si>
  <si>
    <t xml:space="preserve">   CORN</t>
  </si>
  <si>
    <t>S BEETS</t>
  </si>
  <si>
    <t>all crop</t>
  </si>
  <si>
    <t>YIELD/AC</t>
  </si>
  <si>
    <t>BU</t>
  </si>
  <si>
    <t>CWT</t>
  </si>
  <si>
    <t>acres</t>
  </si>
  <si>
    <t>VALUE/UNIT</t>
  </si>
  <si>
    <t xml:space="preserve"> --------</t>
  </si>
  <si>
    <t xml:space="preserve"> -------</t>
  </si>
  <si>
    <t>LDP/Unit  ***</t>
  </si>
  <si>
    <t xml:space="preserve">GovProgPay </t>
  </si>
  <si>
    <t>GROSS INCOME</t>
  </si>
  <si>
    <t>ACRES PLANTED</t>
  </si>
  <si>
    <t>AC</t>
  </si>
  <si>
    <t xml:space="preserve"> *CASH COST</t>
  </si>
  <si>
    <t>AMOUNT</t>
  </si>
  <si>
    <t>NITROGEN</t>
  </si>
  <si>
    <t xml:space="preserve">Phos  </t>
  </si>
  <si>
    <t xml:space="preserve">Potash  </t>
  </si>
  <si>
    <t>LIMESTONE</t>
  </si>
  <si>
    <t>SEED ***</t>
  </si>
  <si>
    <t>HERBICIDE ***</t>
  </si>
  <si>
    <t>INSECT&amp;CHEMICALS ***</t>
  </si>
  <si>
    <t>CROP INS.</t>
  </si>
  <si>
    <t>MO STORED</t>
  </si>
  <si>
    <t>STORAGE</t>
  </si>
  <si>
    <t>MARKETING</t>
  </si>
  <si>
    <t>DRYING</t>
  </si>
  <si>
    <t>TRUCKING</t>
  </si>
  <si>
    <t>Breakeven Var Cash</t>
  </si>
  <si>
    <t>**FIXED</t>
  </si>
  <si>
    <t>Factors</t>
  </si>
  <si>
    <t>Breakeven Fixed Cash</t>
  </si>
  <si>
    <t>TotalCash Fixed&amp;Capital Exp</t>
  </si>
  <si>
    <t>T EXPENSE CASH</t>
  </si>
  <si>
    <t>Breakeven All Cash Costs</t>
  </si>
  <si>
    <t>TOTAL ALL EXP</t>
  </si>
  <si>
    <t>NET/ACRE</t>
  </si>
  <si>
    <t>EXPENSE ALL AC</t>
  </si>
  <si>
    <t>INCOME PER UNIT</t>
  </si>
  <si>
    <t>INCOME ALL AC</t>
  </si>
  <si>
    <t>NET ALL AC</t>
  </si>
  <si>
    <t>Breakeven Yield</t>
  </si>
  <si>
    <t>Return to Investment/Acre</t>
  </si>
  <si>
    <t>The above values are estimated values and your actual cost may vary greatly from the numbers presented.</t>
  </si>
  <si>
    <t>CROP BUDGET SIMULATION- Machine Cost</t>
  </si>
  <si>
    <t>Machine Work Rates</t>
  </si>
  <si>
    <t xml:space="preserve"> per Ac.</t>
  </si>
  <si>
    <t>Plow</t>
  </si>
  <si>
    <t>Fld Cultivate</t>
  </si>
  <si>
    <t>Disc</t>
  </si>
  <si>
    <t>Planting</t>
  </si>
  <si>
    <t>Spray</t>
  </si>
  <si>
    <t>Oth1</t>
  </si>
  <si>
    <t>Oth2</t>
  </si>
  <si>
    <t>Havesting</t>
  </si>
  <si>
    <t xml:space="preserve"> *** Put in your inputs for this section</t>
  </si>
  <si>
    <t xml:space="preserve">   WHEAT</t>
  </si>
  <si>
    <t>DRY BEAN</t>
  </si>
  <si>
    <t>Plowing</t>
  </si>
  <si>
    <t>Field Cultivate</t>
  </si>
  <si>
    <t>Discing</t>
  </si>
  <si>
    <t>Harvesting</t>
  </si>
  <si>
    <t>Sub Total Costs</t>
  </si>
  <si>
    <t>**</t>
  </si>
  <si>
    <t>OVER HEAD COSTS</t>
  </si>
  <si>
    <t>Land Costs</t>
  </si>
  <si>
    <t>This budget projection has no Return to Land, Management and Capital which are cost that must be covered but vary greatly between farm to farm.  
It is suggested that you consider taking the time to calculate your own farm's actual costs at the end of each year 
and then use your numbers as a base from which to build next year's budget numbers.</t>
  </si>
  <si>
    <r>
      <t>MSU is an affirmative-action, equal-opportunity employer.  Michigan State University Extension programs and materials are open to all without regard to race, color, 
national origin, gender,  gender identity, religion, age, height, weight, origin, gender, disability, political   beliefs, sexual orientation, martial status, family status or veteran status. 
This information is for educational purposes only.</t>
    </r>
    <r>
      <rPr>
        <sz val="9"/>
        <rFont val="Times New Roman"/>
        <family val="1"/>
      </rPr>
      <t xml:space="preserve"> </t>
    </r>
    <r>
      <rPr>
        <sz val="9"/>
        <rFont val="Courier"/>
        <family val="3"/>
      </rPr>
      <t xml:space="preserve"> </t>
    </r>
  </si>
  <si>
    <t>Hay</t>
  </si>
  <si>
    <t xml:space="preserve">You will need to put your farms numbers into the highlighted cells  </t>
  </si>
  <si>
    <t xml:space="preserve">  03/11</t>
  </si>
  <si>
    <t>________</t>
  </si>
  <si>
    <t>min/no-till</t>
  </si>
  <si>
    <t>2013  BUDGET estimate</t>
  </si>
  <si>
    <t>Land Cost&amp;Rent</t>
  </si>
  <si>
    <t>Overhead</t>
  </si>
  <si>
    <t>TON</t>
  </si>
  <si>
    <t>Avg. 
per Acre</t>
  </si>
  <si>
    <t>######</t>
  </si>
  <si>
    <t>vs. 04.01.13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</si>
</sst>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_)"/>
    <numFmt numFmtId="167" formatCode="0_)"/>
    <numFmt numFmtId="168" formatCode="0.000"/>
    <numFmt numFmtId="169" formatCode="&quot;$&quot;#,##0"/>
    <numFmt numFmtId="170" formatCode="#,##0.0"/>
    <numFmt numFmtId="171" formatCode="0.0_)"/>
    <numFmt numFmtId="172" formatCode="_(&quot;$&quot;* #,##0.000_);_(&quot;$&quot;* \(#,##0.000\);_(&quot;$&quot;* &quot;-&quot;??_);_(@_)"/>
    <numFmt numFmtId="173" formatCode="_(&quot;$&quot;* #,##0_);_(&quot;$&quot;* \(#,##0\);_(&quot;$&quot;* &quot;-&quot;??_);_(@_)"/>
  </numFmts>
  <fonts count="81">
    <font>
      <sz val="10"/>
      <name val="Arial"/>
      <family val="0"/>
    </font>
    <font>
      <sz val="11"/>
      <color indexed="8"/>
      <name val="Arial"/>
      <family val="2"/>
    </font>
    <font>
      <sz val="12"/>
      <name val="Arial"/>
      <family val="2"/>
    </font>
    <font>
      <b/>
      <u val="single"/>
      <sz val="12"/>
      <name val="Arial"/>
      <family val="2"/>
    </font>
    <font>
      <b/>
      <sz val="12"/>
      <name val="Arial"/>
      <family val="2"/>
    </font>
    <font>
      <b/>
      <sz val="16"/>
      <name val="Arial"/>
      <family val="2"/>
    </font>
    <font>
      <b/>
      <sz val="10"/>
      <name val="Arial"/>
      <family val="2"/>
    </font>
    <font>
      <b/>
      <sz val="14"/>
      <name val="Arial"/>
      <family val="2"/>
    </font>
    <font>
      <sz val="9"/>
      <name val="Arial"/>
      <family val="2"/>
    </font>
    <font>
      <sz val="8"/>
      <name val="Arial"/>
      <family val="2"/>
    </font>
    <font>
      <b/>
      <sz val="14"/>
      <color indexed="9"/>
      <name val="Times New Roman"/>
      <family val="1"/>
    </font>
    <font>
      <b/>
      <sz val="11"/>
      <name val="Times New Roman"/>
      <family val="1"/>
    </font>
    <font>
      <b/>
      <sz val="16"/>
      <name val="Times New Roman"/>
      <family val="1"/>
    </font>
    <font>
      <i/>
      <sz val="10"/>
      <name val="Courier"/>
      <family val="3"/>
    </font>
    <font>
      <sz val="10"/>
      <color indexed="12"/>
      <name val="Courier"/>
      <family val="3"/>
    </font>
    <font>
      <sz val="9.5"/>
      <color indexed="12"/>
      <name val="Courier"/>
      <family val="3"/>
    </font>
    <font>
      <sz val="10"/>
      <color indexed="12"/>
      <name val="Arial"/>
      <family val="2"/>
    </font>
    <font>
      <u val="single"/>
      <sz val="10"/>
      <name val="Arial"/>
      <family val="2"/>
    </font>
    <font>
      <b/>
      <sz val="10"/>
      <color indexed="12"/>
      <name val="Arial"/>
      <family val="2"/>
    </font>
    <font>
      <b/>
      <i/>
      <sz val="10"/>
      <name val="Arial"/>
      <family val="2"/>
    </font>
    <font>
      <u val="single"/>
      <sz val="10"/>
      <color indexed="12"/>
      <name val="Arial"/>
      <family val="2"/>
    </font>
    <font>
      <i/>
      <u val="single"/>
      <sz val="10"/>
      <name val="Courier"/>
      <family val="3"/>
    </font>
    <font>
      <b/>
      <i/>
      <u val="single"/>
      <sz val="10"/>
      <name val="Courier"/>
      <family val="3"/>
    </font>
    <font>
      <b/>
      <i/>
      <sz val="10"/>
      <color indexed="12"/>
      <name val="Courier"/>
      <family val="3"/>
    </font>
    <font>
      <b/>
      <i/>
      <sz val="10"/>
      <name val="Courier"/>
      <family val="3"/>
    </font>
    <font>
      <sz val="10"/>
      <name val="Courier"/>
      <family val="3"/>
    </font>
    <font>
      <b/>
      <u val="single"/>
      <sz val="10"/>
      <color indexed="12"/>
      <name val="Courier"/>
      <family val="3"/>
    </font>
    <font>
      <b/>
      <u val="single"/>
      <sz val="10"/>
      <name val="Courier"/>
      <family val="3"/>
    </font>
    <font>
      <b/>
      <sz val="10"/>
      <color indexed="12"/>
      <name val="Courier"/>
      <family val="3"/>
    </font>
    <font>
      <b/>
      <sz val="10"/>
      <name val="Courier"/>
      <family val="3"/>
    </font>
    <font>
      <b/>
      <u val="single"/>
      <sz val="10"/>
      <name val="Arial"/>
      <family val="2"/>
    </font>
    <font>
      <sz val="9.5"/>
      <name val="Arial"/>
      <family val="2"/>
    </font>
    <font>
      <sz val="10"/>
      <name val="Times New Roman"/>
      <family val="1"/>
    </font>
    <font>
      <sz val="9"/>
      <name val="Times New Roman"/>
      <family val="1"/>
    </font>
    <font>
      <sz val="9"/>
      <name val="Courier"/>
      <family val="3"/>
    </font>
    <font>
      <sz val="9.5"/>
      <name val="Courier"/>
      <family val="3"/>
    </font>
    <font>
      <b/>
      <i/>
      <u val="single"/>
      <sz val="15"/>
      <name val="Arial"/>
      <family val="2"/>
    </font>
    <font>
      <b/>
      <sz val="10"/>
      <color indexed="10"/>
      <name val="Arial"/>
      <family val="2"/>
    </font>
    <font>
      <i/>
      <u val="single"/>
      <sz val="10"/>
      <name val="Arial"/>
      <family val="2"/>
    </font>
    <font>
      <b/>
      <i/>
      <u val="single"/>
      <sz val="10"/>
      <name val="Arial"/>
      <family val="2"/>
    </font>
    <font>
      <b/>
      <i/>
      <sz val="10"/>
      <color indexed="12"/>
      <name val="Arial"/>
      <family val="2"/>
    </font>
    <font>
      <b/>
      <u val="single"/>
      <sz val="10"/>
      <color indexed="12"/>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0"/>
      <color indexed="30"/>
      <name val="Arial"/>
      <family val="2"/>
    </font>
    <font>
      <b/>
      <sz val="18"/>
      <color indexed="9"/>
      <name val="Calibri"/>
      <family val="0"/>
    </font>
    <font>
      <b/>
      <sz val="5"/>
      <color indexed="9"/>
      <name val="Calibri"/>
      <family val="0"/>
    </font>
    <font>
      <sz val="5"/>
      <color indexed="9"/>
      <name val="Calibri"/>
      <family val="0"/>
    </font>
    <font>
      <sz val="14"/>
      <color indexed="9"/>
      <name val="Calibri"/>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rgb="FF0070C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2"/>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style="dotted"/>
      <bottom style="dotted"/>
    </border>
    <border>
      <left/>
      <right/>
      <top style="dotted"/>
      <bottom style="dotted"/>
    </border>
    <border>
      <left/>
      <right style="thick"/>
      <top style="dotted"/>
      <bottom style="dotted"/>
    </border>
    <border>
      <left style="thick"/>
      <right/>
      <top style="dotted"/>
      <bottom style="thick"/>
    </border>
    <border>
      <left/>
      <right/>
      <top style="dotted"/>
      <bottom style="thick"/>
    </border>
    <border>
      <left/>
      <right style="thick"/>
      <top style="dotted"/>
      <bottom style="thick"/>
    </border>
    <border>
      <left style="thick"/>
      <right style="mediumDashDotDot"/>
      <top/>
      <bottom/>
    </border>
    <border>
      <left style="thick"/>
      <right style="mediumDashDotDot"/>
      <top/>
      <bottom style="mediumDashDotDot"/>
    </border>
    <border>
      <left/>
      <right/>
      <top style="thin"/>
      <bottom style="thin"/>
    </border>
    <border>
      <left style="medium"/>
      <right style="medium"/>
      <top style="medium"/>
      <bottom style="medium"/>
    </border>
    <border>
      <left style="medium"/>
      <right/>
      <top/>
      <bottom/>
    </border>
    <border>
      <left style="medium"/>
      <right style="medium"/>
      <top style="medium"/>
      <bottom/>
    </border>
    <border>
      <left style="thin"/>
      <right style="thin"/>
      <top style="thin"/>
      <bottom style="thin"/>
    </border>
    <border>
      <left/>
      <right style="dashed"/>
      <top style="dashed"/>
      <bottom style="dashed"/>
    </border>
    <border>
      <left style="dashed"/>
      <right style="dashed"/>
      <top style="dashed"/>
      <bottom style="dashed"/>
    </border>
    <border>
      <left style="dashed"/>
      <right style="medium"/>
      <top style="dashed"/>
      <bottom style="dashed"/>
    </border>
    <border>
      <left/>
      <right/>
      <top style="medium"/>
      <bottom style="medium"/>
    </border>
    <border>
      <left/>
      <right/>
      <top/>
      <bottom style="thin"/>
    </border>
    <border>
      <left/>
      <right style="thick"/>
      <top style="thick"/>
      <bottom style="dotted"/>
    </border>
    <border>
      <left style="thick"/>
      <right style="mediumDashDotDot"/>
      <top style="mediumDashDotDot"/>
      <bottom/>
    </border>
    <border>
      <left/>
      <right/>
      <top style="dotted"/>
      <bottom/>
    </border>
    <border>
      <left/>
      <right/>
      <top/>
      <bottom style="dotted"/>
    </border>
    <border>
      <left style="dotted"/>
      <right style="dotted"/>
      <top style="thick"/>
      <bottom/>
    </border>
    <border>
      <left style="dotted"/>
      <right/>
      <top style="thick"/>
      <bottom/>
    </border>
    <border>
      <left/>
      <right/>
      <top style="thick"/>
      <bottom/>
    </border>
    <border>
      <left/>
      <right style="thick"/>
      <top style="thick"/>
      <bottom/>
    </border>
    <border>
      <left style="thick"/>
      <right/>
      <top/>
      <bottom/>
    </border>
    <border>
      <left/>
      <right style="thick"/>
      <top/>
      <bottom/>
    </border>
    <border>
      <left style="thick"/>
      <right style="dotted"/>
      <top/>
      <bottom style="dotted"/>
    </border>
    <border>
      <left style="thick"/>
      <right style="dotted"/>
      <top style="dotted"/>
      <bottom style="dotted"/>
    </border>
    <border>
      <left/>
      <right style="dotted"/>
      <top style="dotted"/>
      <bottom style="dotted"/>
    </border>
    <border>
      <left style="thick"/>
      <right style="dotted"/>
      <top style="dotted"/>
      <bottom/>
    </border>
    <border>
      <left/>
      <right style="dotted"/>
      <top style="dotted"/>
      <bottom/>
    </border>
    <border>
      <left/>
      <right style="dotted"/>
      <top/>
      <bottom/>
    </border>
    <border>
      <left style="dotted"/>
      <right style="dotted"/>
      <top/>
      <bottom style="dotted"/>
    </border>
    <border>
      <left style="dotted"/>
      <right style="dotted"/>
      <top style="dotted"/>
      <bottom style="dotted"/>
    </border>
    <border>
      <left style="dotted"/>
      <right/>
      <top style="dotted"/>
      <bottom style="dotted"/>
    </border>
    <border>
      <left style="thick"/>
      <right style="dotted"/>
      <top/>
      <bottom/>
    </border>
    <border>
      <left style="thick"/>
      <right style="dotted"/>
      <top style="thick"/>
      <bottom/>
    </border>
    <border>
      <left style="dotted"/>
      <right style="thick"/>
      <top style="dotted"/>
      <bottom style="dotted"/>
    </border>
    <border>
      <left style="dotted"/>
      <right style="dotted"/>
      <top style="dotted"/>
      <bottom/>
    </border>
    <border>
      <left style="dotted"/>
      <right style="thick"/>
      <top style="dotted"/>
      <bottom/>
    </border>
    <border>
      <left style="thick"/>
      <right style="dotted"/>
      <top style="dotted"/>
      <bottom style="double"/>
    </border>
    <border>
      <left style="dotted"/>
      <right style="dotted"/>
      <top style="dotted"/>
      <bottom style="double"/>
    </border>
    <border>
      <left style="dotted"/>
      <right style="thick"/>
      <top style="dotted"/>
      <bottom style="double"/>
    </border>
    <border>
      <left/>
      <right/>
      <top style="dotted"/>
      <bottom style="double"/>
    </border>
    <border>
      <left style="dotted"/>
      <right style="thick"/>
      <top/>
      <bottom style="dotted"/>
    </border>
    <border>
      <left/>
      <right style="medium"/>
      <top style="medium"/>
      <bottom style="medium"/>
    </border>
    <border>
      <left/>
      <right style="hair"/>
      <top style="dotted"/>
      <bottom style="dotted"/>
    </border>
    <border>
      <left style="hair"/>
      <right style="hair"/>
      <top style="dotted"/>
      <bottom style="dotted"/>
    </border>
    <border>
      <left style="hair"/>
      <right/>
      <top style="dotted"/>
      <bottom style="dotted"/>
    </border>
    <border>
      <left style="medium"/>
      <right style="hair"/>
      <top style="medium"/>
      <bottom style="medium"/>
    </border>
    <border>
      <left style="hair"/>
      <right style="hair"/>
      <top style="medium"/>
      <bottom style="medium"/>
    </border>
    <border>
      <left style="hair"/>
      <right style="medium"/>
      <top style="medium"/>
      <bottom style="medium"/>
    </border>
    <border>
      <left/>
      <right style="dotted"/>
      <top/>
      <bottom style="dotted"/>
    </border>
    <border>
      <left style="dotted"/>
      <right/>
      <top/>
      <bottom style="dotted"/>
    </border>
    <border>
      <left style="dotted"/>
      <right style="medium"/>
      <top style="medium"/>
      <bottom style="medium"/>
    </border>
    <border>
      <left/>
      <right style="medium"/>
      <top style="medium"/>
      <bottom/>
    </border>
    <border>
      <left style="thick"/>
      <right/>
      <top style="thick"/>
      <bottom style="thick"/>
    </border>
    <border>
      <left/>
      <right/>
      <top style="thick"/>
      <bottom style="thick"/>
    </border>
    <border>
      <left/>
      <right style="thick"/>
      <top style="thick"/>
      <bottom style="thick"/>
    </border>
    <border>
      <left/>
      <right style="medium"/>
      <top/>
      <bottom style="medium"/>
    </border>
    <border>
      <left/>
      <right style="thick"/>
      <top/>
      <bottom style="thick"/>
    </border>
    <border>
      <left style="dotted"/>
      <right/>
      <top style="dotted"/>
      <bottom/>
    </border>
    <border>
      <left style="thick"/>
      <right/>
      <top style="thick"/>
      <bottom style="dotted"/>
    </border>
    <border>
      <left/>
      <right/>
      <top style="thick"/>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99">
    <xf numFmtId="0" fontId="0" fillId="0" borderId="0" xfId="0" applyAlignment="1">
      <alignment/>
    </xf>
    <xf numFmtId="164" fontId="0" fillId="0" borderId="0" xfId="0" applyNumberFormat="1" applyAlignment="1">
      <alignment/>
    </xf>
    <xf numFmtId="0" fontId="6" fillId="0" borderId="0" xfId="0" applyFont="1" applyAlignment="1">
      <alignment/>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xf>
    <xf numFmtId="0" fontId="3" fillId="0" borderId="11" xfId="0" applyFont="1" applyBorder="1" applyAlignment="1" applyProtection="1">
      <alignment horizontal="right"/>
      <protection locked="0"/>
    </xf>
    <xf numFmtId="0" fontId="4" fillId="0" borderId="10" xfId="0" applyFont="1" applyBorder="1" applyAlignment="1">
      <alignment horizontal="right"/>
    </xf>
    <xf numFmtId="4" fontId="4" fillId="0" borderId="11" xfId="0" applyNumberFormat="1" applyFont="1" applyBorder="1" applyAlignment="1">
      <alignment horizontal="right"/>
    </xf>
    <xf numFmtId="4" fontId="2" fillId="0" borderId="11" xfId="0" applyNumberFormat="1" applyFont="1" applyBorder="1" applyAlignment="1">
      <alignment horizontal="right"/>
    </xf>
    <xf numFmtId="0" fontId="4" fillId="0" borderId="12" xfId="0" applyFont="1" applyBorder="1" applyAlignment="1">
      <alignment/>
    </xf>
    <xf numFmtId="164" fontId="4" fillId="0" borderId="10" xfId="0" applyNumberFormat="1" applyFont="1" applyBorder="1" applyAlignment="1">
      <alignment horizontal="right"/>
    </xf>
    <xf numFmtId="164" fontId="4" fillId="0" borderId="12" xfId="0" applyNumberFormat="1" applyFont="1" applyBorder="1" applyAlignment="1">
      <alignment/>
    </xf>
    <xf numFmtId="0" fontId="3" fillId="0" borderId="10" xfId="0" applyFont="1" applyBorder="1" applyAlignment="1">
      <alignment horizontal="right"/>
    </xf>
    <xf numFmtId="165" fontId="3" fillId="0" borderId="11" xfId="0" applyNumberFormat="1" applyFont="1" applyBorder="1" applyAlignment="1">
      <alignment horizontal="right"/>
    </xf>
    <xf numFmtId="0" fontId="0" fillId="0" borderId="11" xfId="0" applyBorder="1" applyAlignment="1" quotePrefix="1">
      <alignment horizontal="lef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quotePrefix="1">
      <alignment horizontal="left"/>
    </xf>
    <xf numFmtId="0" fontId="0" fillId="0" borderId="14" xfId="0" applyBorder="1" applyAlignment="1">
      <alignment/>
    </xf>
    <xf numFmtId="0" fontId="0" fillId="0" borderId="15" xfId="0" applyBorder="1" applyAlignment="1">
      <alignment/>
    </xf>
    <xf numFmtId="165" fontId="2" fillId="0" borderId="11" xfId="0" applyNumberFormat="1" applyFont="1" applyBorder="1" applyAlignment="1" applyProtection="1">
      <alignment horizontal="right"/>
      <protection/>
    </xf>
    <xf numFmtId="0" fontId="0" fillId="0" borderId="16" xfId="0" applyBorder="1" applyAlignment="1">
      <alignment/>
    </xf>
    <xf numFmtId="165" fontId="0" fillId="0" borderId="16" xfId="0" applyNumberFormat="1" applyBorder="1" applyAlignment="1">
      <alignment/>
    </xf>
    <xf numFmtId="164" fontId="0" fillId="0" borderId="16" xfId="0" applyNumberFormat="1" applyBorder="1" applyAlignment="1">
      <alignment/>
    </xf>
    <xf numFmtId="0" fontId="6" fillId="0" borderId="16" xfId="0" applyFont="1" applyBorder="1" applyAlignment="1">
      <alignment/>
    </xf>
    <xf numFmtId="0" fontId="0" fillId="0" borderId="17" xfId="0" applyBorder="1" applyAlignment="1">
      <alignment/>
    </xf>
    <xf numFmtId="0" fontId="6" fillId="0" borderId="18" xfId="0" applyFont="1" applyBorder="1" applyAlignment="1">
      <alignment/>
    </xf>
    <xf numFmtId="164" fontId="6" fillId="0" borderId="18" xfId="0" applyNumberFormat="1" applyFont="1" applyBorder="1" applyAlignment="1">
      <alignment/>
    </xf>
    <xf numFmtId="0" fontId="6" fillId="0" borderId="18" xfId="0" applyFont="1" applyBorder="1" applyAlignment="1">
      <alignment horizontal="center"/>
    </xf>
    <xf numFmtId="0" fontId="6" fillId="0" borderId="18" xfId="0" applyFont="1" applyBorder="1" applyAlignment="1">
      <alignment horizontal="center" wrapText="1"/>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horizontal="left" indent="1"/>
    </xf>
    <xf numFmtId="0" fontId="0" fillId="0" borderId="0" xfId="0" applyFont="1" applyAlignment="1">
      <alignment horizontal="right"/>
    </xf>
    <xf numFmtId="165" fontId="0" fillId="0" borderId="0" xfId="0" applyNumberFormat="1" applyFont="1" applyAlignment="1">
      <alignment/>
    </xf>
    <xf numFmtId="165" fontId="0" fillId="0" borderId="19" xfId="0" applyNumberFormat="1" applyFont="1" applyBorder="1" applyAlignment="1">
      <alignment/>
    </xf>
    <xf numFmtId="0" fontId="0" fillId="0" borderId="20" xfId="0" applyBorder="1" applyAlignment="1">
      <alignment/>
    </xf>
    <xf numFmtId="165" fontId="0" fillId="0" borderId="0" xfId="0" applyNumberFormat="1" applyFont="1" applyAlignment="1">
      <alignment horizontal="right"/>
    </xf>
    <xf numFmtId="165" fontId="0" fillId="0" borderId="21" xfId="0" applyNumberFormat="1" applyFont="1" applyBorder="1" applyAlignment="1">
      <alignment/>
    </xf>
    <xf numFmtId="0" fontId="0" fillId="0" borderId="0" xfId="0" applyBorder="1" applyAlignment="1">
      <alignment/>
    </xf>
    <xf numFmtId="164" fontId="0" fillId="0" borderId="22" xfId="0" applyNumberFormat="1" applyFont="1" applyBorder="1" applyAlignment="1">
      <alignment/>
    </xf>
    <xf numFmtId="165" fontId="0" fillId="0" borderId="22" xfId="0" applyNumberFormat="1" applyFont="1" applyBorder="1" applyAlignment="1">
      <alignment/>
    </xf>
    <xf numFmtId="0" fontId="0" fillId="0" borderId="19" xfId="0" applyBorder="1" applyAlignment="1">
      <alignment/>
    </xf>
    <xf numFmtId="0" fontId="0" fillId="0" borderId="23" xfId="0" applyFont="1" applyBorder="1" applyAlignment="1">
      <alignment horizontal="left" indent="1"/>
    </xf>
    <xf numFmtId="164" fontId="0" fillId="0" borderId="24" xfId="0" applyNumberFormat="1" applyFont="1" applyBorder="1" applyAlignment="1">
      <alignment/>
    </xf>
    <xf numFmtId="0" fontId="0" fillId="0" borderId="24" xfId="0" applyFont="1" applyBorder="1" applyAlignment="1">
      <alignment horizontal="right"/>
    </xf>
    <xf numFmtId="165" fontId="0" fillId="0" borderId="25" xfId="0" applyNumberFormat="1" applyFont="1" applyBorder="1" applyAlignment="1">
      <alignment/>
    </xf>
    <xf numFmtId="165" fontId="0" fillId="0" borderId="0" xfId="0" applyNumberFormat="1" applyFont="1" applyBorder="1" applyAlignment="1">
      <alignment/>
    </xf>
    <xf numFmtId="165" fontId="0" fillId="0" borderId="26" xfId="0" applyNumberFormat="1" applyFont="1" applyBorder="1" applyAlignment="1">
      <alignment/>
    </xf>
    <xf numFmtId="0" fontId="6" fillId="0" borderId="0" xfId="0" applyFont="1" applyAlignment="1">
      <alignment horizontal="left"/>
    </xf>
    <xf numFmtId="0" fontId="0" fillId="0" borderId="19" xfId="0" applyFont="1" applyBorder="1" applyAlignment="1">
      <alignment/>
    </xf>
    <xf numFmtId="0" fontId="0" fillId="0" borderId="22" xfId="0" applyFont="1" applyBorder="1" applyAlignment="1">
      <alignment/>
    </xf>
    <xf numFmtId="164" fontId="0" fillId="0" borderId="19" xfId="0" applyNumberFormat="1" applyFont="1" applyBorder="1" applyAlignment="1">
      <alignment/>
    </xf>
    <xf numFmtId="0" fontId="0" fillId="0" borderId="27" xfId="0" applyFont="1" applyBorder="1" applyAlignment="1">
      <alignment vertical="top"/>
    </xf>
    <xf numFmtId="164" fontId="0" fillId="0" borderId="27" xfId="0" applyNumberFormat="1" applyFont="1" applyBorder="1" applyAlignment="1">
      <alignment vertical="top"/>
    </xf>
    <xf numFmtId="165" fontId="0" fillId="0" borderId="19" xfId="0" applyNumberFormat="1" applyFont="1" applyBorder="1" applyAlignment="1">
      <alignment vertical="top"/>
    </xf>
    <xf numFmtId="165" fontId="0" fillId="0" borderId="0" xfId="0" applyNumberFormat="1" applyFont="1" applyBorder="1" applyAlignment="1">
      <alignment vertical="top"/>
    </xf>
    <xf numFmtId="0" fontId="8" fillId="0" borderId="0" xfId="0" applyFont="1" applyAlignment="1">
      <alignment/>
    </xf>
    <xf numFmtId="0" fontId="0" fillId="0" borderId="0" xfId="0" applyFont="1" applyAlignment="1">
      <alignment horizontal="left"/>
    </xf>
    <xf numFmtId="0" fontId="0" fillId="0" borderId="0" xfId="0" applyFont="1" applyBorder="1" applyAlignment="1">
      <alignment vertical="top"/>
    </xf>
    <xf numFmtId="164" fontId="0" fillId="0" borderId="0" xfId="0" applyNumberFormat="1" applyFont="1" applyBorder="1" applyAlignment="1">
      <alignment vertical="top"/>
    </xf>
    <xf numFmtId="2" fontId="0" fillId="0" borderId="0" xfId="0" applyNumberFormat="1" applyFont="1" applyAlignment="1">
      <alignment/>
    </xf>
    <xf numFmtId="164" fontId="0" fillId="0" borderId="22" xfId="0" applyNumberFormat="1" applyBorder="1" applyAlignment="1">
      <alignment/>
    </xf>
    <xf numFmtId="0" fontId="2" fillId="0" borderId="10" xfId="0" applyFont="1" applyBorder="1" applyAlignment="1" applyProtection="1">
      <alignment horizontal="right"/>
      <protection/>
    </xf>
    <xf numFmtId="0" fontId="2" fillId="0" borderId="12" xfId="0" applyFont="1" applyBorder="1" applyAlignment="1" applyProtection="1">
      <alignment/>
      <protection/>
    </xf>
    <xf numFmtId="165" fontId="0" fillId="0" borderId="16" xfId="0" applyNumberFormat="1" applyBorder="1" applyAlignment="1" applyProtection="1">
      <alignment/>
      <protection/>
    </xf>
    <xf numFmtId="0" fontId="2" fillId="33" borderId="11" xfId="0" applyFont="1" applyFill="1" applyBorder="1" applyAlignment="1" applyProtection="1">
      <alignment horizontal="right"/>
      <protection locked="0"/>
    </xf>
    <xf numFmtId="44" fontId="2" fillId="0" borderId="0" xfId="44" applyFont="1" applyBorder="1" applyAlignment="1">
      <alignment horizontal="right"/>
    </xf>
    <xf numFmtId="0" fontId="2" fillId="0" borderId="10" xfId="0" applyFont="1" applyBorder="1" applyAlignment="1" applyProtection="1">
      <alignment horizontal="right"/>
      <protection locked="0"/>
    </xf>
    <xf numFmtId="0" fontId="9" fillId="0" borderId="28" xfId="0" applyFont="1" applyBorder="1" applyAlignment="1">
      <alignment/>
    </xf>
    <xf numFmtId="0" fontId="2" fillId="0" borderId="12" xfId="0" applyFont="1" applyBorder="1" applyAlignment="1">
      <alignment/>
    </xf>
    <xf numFmtId="0" fontId="3" fillId="0" borderId="29" xfId="0" applyFont="1" applyFill="1" applyBorder="1" applyAlignment="1" applyProtection="1">
      <alignment horizontal="left"/>
      <protection locked="0"/>
    </xf>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165" fontId="2" fillId="0" borderId="0" xfId="0" applyNumberFormat="1" applyFont="1" applyBorder="1" applyAlignment="1">
      <alignment horizontal="right"/>
    </xf>
    <xf numFmtId="165" fontId="3" fillId="0" borderId="31" xfId="0" applyNumberFormat="1" applyFont="1" applyBorder="1" applyAlignment="1">
      <alignment horizontal="right"/>
    </xf>
    <xf numFmtId="0" fontId="0" fillId="0" borderId="0" xfId="0" applyAlignment="1" quotePrefix="1">
      <alignment/>
    </xf>
    <xf numFmtId="44" fontId="0" fillId="0" borderId="0" xfId="44" applyFont="1" applyAlignment="1">
      <alignment/>
    </xf>
    <xf numFmtId="166" fontId="0" fillId="0" borderId="0" xfId="0" applyNumberFormat="1" applyAlignment="1">
      <alignment/>
    </xf>
    <xf numFmtId="166" fontId="12" fillId="0" borderId="0" xfId="0" applyNumberFormat="1" applyFont="1" applyFill="1" applyBorder="1" applyAlignment="1" quotePrefix="1">
      <alignment horizontal="center" wrapText="1"/>
    </xf>
    <xf numFmtId="166" fontId="11" fillId="0" borderId="0" xfId="0" applyNumberFormat="1" applyFont="1" applyFill="1" applyBorder="1" applyAlignment="1">
      <alignment horizontal="center" wrapText="1"/>
    </xf>
    <xf numFmtId="166" fontId="0" fillId="0" borderId="32" xfId="0" applyNumberFormat="1" applyBorder="1" applyAlignment="1">
      <alignment/>
    </xf>
    <xf numFmtId="166" fontId="0" fillId="0" borderId="33" xfId="0" applyNumberFormat="1" applyBorder="1" applyAlignment="1">
      <alignment/>
    </xf>
    <xf numFmtId="166" fontId="0" fillId="0" borderId="34" xfId="0" applyNumberFormat="1" applyBorder="1" applyAlignment="1">
      <alignment/>
    </xf>
    <xf numFmtId="166" fontId="13" fillId="0" borderId="34" xfId="0" applyNumberFormat="1" applyFont="1" applyBorder="1" applyAlignment="1" applyProtection="1">
      <alignment horizontal="left"/>
      <protection/>
    </xf>
    <xf numFmtId="166" fontId="13" fillId="0" borderId="34" xfId="0" applyNumberFormat="1" applyFont="1" applyBorder="1" applyAlignment="1">
      <alignment/>
    </xf>
    <xf numFmtId="166" fontId="14" fillId="0" borderId="34" xfId="0" applyNumberFormat="1" applyFont="1" applyBorder="1" applyAlignment="1" applyProtection="1">
      <alignment/>
      <protection locked="0"/>
    </xf>
    <xf numFmtId="166" fontId="15" fillId="0" borderId="35" xfId="0" applyNumberFormat="1" applyFont="1" applyBorder="1" applyAlignment="1" applyProtection="1">
      <alignment/>
      <protection locked="0"/>
    </xf>
    <xf numFmtId="166" fontId="14" fillId="0" borderId="0" xfId="0" applyNumberFormat="1" applyFont="1" applyAlignment="1" applyProtection="1">
      <alignment/>
      <protection locked="0"/>
    </xf>
    <xf numFmtId="167" fontId="14" fillId="0" borderId="0" xfId="0" applyNumberFormat="1" applyFont="1" applyAlignment="1" applyProtection="1">
      <alignment horizontal="left"/>
      <protection locked="0"/>
    </xf>
    <xf numFmtId="166" fontId="0" fillId="0" borderId="36" xfId="0" applyNumberFormat="1" applyFont="1" applyBorder="1" applyAlignment="1" applyProtection="1">
      <alignment horizontal="left"/>
      <protection/>
    </xf>
    <xf numFmtId="166" fontId="0" fillId="0" borderId="0" xfId="0" applyNumberFormat="1" applyFont="1" applyBorder="1" applyAlignment="1" applyProtection="1">
      <alignment horizontal="left"/>
      <protection/>
    </xf>
    <xf numFmtId="166" fontId="0" fillId="0" borderId="0" xfId="0" applyNumberFormat="1" applyFont="1" applyBorder="1" applyAlignment="1">
      <alignment/>
    </xf>
    <xf numFmtId="166" fontId="15" fillId="0" borderId="37" xfId="0" applyNumberFormat="1" applyFont="1" applyBorder="1" applyAlignment="1" applyProtection="1">
      <alignment/>
      <protection locked="0"/>
    </xf>
    <xf numFmtId="166" fontId="16" fillId="0" borderId="36" xfId="0" applyNumberFormat="1" applyFont="1" applyBorder="1" applyAlignment="1" applyProtection="1">
      <alignment horizontal="left"/>
      <protection locked="0"/>
    </xf>
    <xf numFmtId="166" fontId="16" fillId="0" borderId="0" xfId="0" applyNumberFormat="1" applyFont="1" applyBorder="1" applyAlignment="1" applyProtection="1">
      <alignment/>
      <protection locked="0"/>
    </xf>
    <xf numFmtId="166" fontId="15" fillId="0" borderId="37" xfId="0" applyNumberFormat="1" applyFont="1" applyBorder="1" applyAlignment="1" applyProtection="1">
      <alignment horizontal="left"/>
      <protection locked="0"/>
    </xf>
    <xf numFmtId="166" fontId="0" fillId="0" borderId="0" xfId="0" applyNumberFormat="1" applyAlignment="1" applyProtection="1">
      <alignment horizontal="left"/>
      <protection/>
    </xf>
    <xf numFmtId="166" fontId="0" fillId="0" borderId="38" xfId="0" applyNumberFormat="1" applyFont="1" applyBorder="1" applyAlignment="1" applyProtection="1">
      <alignment horizontal="left"/>
      <protection/>
    </xf>
    <xf numFmtId="166" fontId="0" fillId="0" borderId="0" xfId="0" applyNumberFormat="1" applyFont="1" applyBorder="1" applyAlignment="1" applyProtection="1">
      <alignment/>
      <protection/>
    </xf>
    <xf numFmtId="166" fontId="0" fillId="0" borderId="39" xfId="0" applyNumberFormat="1" applyFont="1" applyBorder="1" applyAlignment="1" applyProtection="1">
      <alignment horizontal="left"/>
      <protection/>
    </xf>
    <xf numFmtId="166" fontId="0" fillId="0" borderId="40" xfId="0" applyNumberFormat="1" applyFont="1" applyBorder="1" applyAlignment="1" applyProtection="1">
      <alignment horizontal="left"/>
      <protection/>
    </xf>
    <xf numFmtId="166" fontId="0" fillId="0" borderId="0" xfId="0" applyNumberFormat="1" applyFont="1" applyBorder="1" applyAlignment="1" quotePrefix="1">
      <alignment horizontal="left"/>
    </xf>
    <xf numFmtId="166" fontId="0" fillId="0" borderId="41" xfId="0" applyNumberFormat="1" applyFont="1" applyBorder="1" applyAlignment="1" applyProtection="1">
      <alignment horizontal="left"/>
      <protection/>
    </xf>
    <xf numFmtId="166" fontId="0" fillId="0" borderId="42" xfId="0" applyNumberFormat="1" applyFont="1" applyBorder="1" applyAlignment="1" applyProtection="1">
      <alignment horizontal="left"/>
      <protection/>
    </xf>
    <xf numFmtId="166" fontId="0" fillId="0" borderId="43" xfId="0" applyNumberFormat="1" applyFont="1" applyFill="1" applyBorder="1" applyAlignment="1" applyProtection="1">
      <alignment horizontal="left"/>
      <protection/>
    </xf>
    <xf numFmtId="166" fontId="0" fillId="34" borderId="0" xfId="0" applyNumberFormat="1" applyFont="1" applyFill="1" applyBorder="1" applyAlignment="1">
      <alignment/>
    </xf>
    <xf numFmtId="168" fontId="16" fillId="0" borderId="0" xfId="0" applyNumberFormat="1" applyFont="1" applyBorder="1" applyAlignment="1" applyProtection="1">
      <alignment/>
      <protection locked="0"/>
    </xf>
    <xf numFmtId="166" fontId="0" fillId="0" borderId="0" xfId="0" applyNumberFormat="1" applyFont="1" applyBorder="1" applyAlignment="1" applyProtection="1">
      <alignment/>
      <protection locked="0"/>
    </xf>
    <xf numFmtId="167" fontId="14" fillId="0" borderId="0" xfId="0" applyNumberFormat="1" applyFont="1" applyAlignment="1" applyProtection="1">
      <alignment/>
      <protection locked="0"/>
    </xf>
    <xf numFmtId="166" fontId="6" fillId="0" borderId="38" xfId="0" applyNumberFormat="1" applyFont="1" applyBorder="1" applyAlignment="1" applyProtection="1">
      <alignment horizontal="right"/>
      <protection/>
    </xf>
    <xf numFmtId="166" fontId="16" fillId="0" borderId="44" xfId="0" applyNumberFormat="1" applyFont="1" applyBorder="1" applyAlignment="1" applyProtection="1">
      <alignment horizontal="right"/>
      <protection locked="0"/>
    </xf>
    <xf numFmtId="166" fontId="18" fillId="0" borderId="44" xfId="0" applyNumberFormat="1" applyFont="1" applyBorder="1" applyAlignment="1" applyProtection="1">
      <alignment horizontal="right"/>
      <protection locked="0"/>
    </xf>
    <xf numFmtId="166" fontId="18" fillId="0" borderId="45" xfId="0" applyNumberFormat="1" applyFont="1" applyBorder="1" applyAlignment="1" applyProtection="1">
      <alignment horizontal="right"/>
      <protection locked="0"/>
    </xf>
    <xf numFmtId="166" fontId="14" fillId="0" borderId="0" xfId="0" applyNumberFormat="1" applyFont="1" applyAlignment="1" applyProtection="1">
      <alignment horizontal="right"/>
      <protection locked="0"/>
    </xf>
    <xf numFmtId="166" fontId="0" fillId="0" borderId="0" xfId="0" applyNumberFormat="1" applyAlignment="1">
      <alignment horizontal="right"/>
    </xf>
    <xf numFmtId="167" fontId="14" fillId="0" borderId="0" xfId="0" applyNumberFormat="1" applyFont="1" applyAlignment="1" applyProtection="1">
      <alignment horizontal="right"/>
      <protection locked="0"/>
    </xf>
    <xf numFmtId="166" fontId="16" fillId="0" borderId="45" xfId="0" applyNumberFormat="1" applyFont="1" applyBorder="1" applyAlignment="1" applyProtection="1">
      <alignment/>
      <protection locked="0"/>
    </xf>
    <xf numFmtId="166" fontId="0" fillId="0" borderId="45" xfId="0" applyNumberFormat="1" applyFont="1" applyBorder="1" applyAlignment="1" applyProtection="1">
      <alignment horizontal="left"/>
      <protection locked="0"/>
    </xf>
    <xf numFmtId="165" fontId="0" fillId="0" borderId="39" xfId="0" applyNumberFormat="1" applyFont="1" applyBorder="1" applyAlignment="1" applyProtection="1">
      <alignment horizontal="left"/>
      <protection/>
    </xf>
    <xf numFmtId="165" fontId="16" fillId="0" borderId="45" xfId="0" applyNumberFormat="1" applyFont="1" applyBorder="1" applyAlignment="1" applyProtection="1">
      <alignment/>
      <protection locked="0"/>
    </xf>
    <xf numFmtId="44" fontId="16" fillId="0" borderId="45" xfId="44" applyFont="1" applyBorder="1" applyAlignment="1" applyProtection="1">
      <alignment/>
      <protection locked="0"/>
    </xf>
    <xf numFmtId="165" fontId="14" fillId="0" borderId="0" xfId="0" applyNumberFormat="1" applyFont="1" applyAlignment="1" applyProtection="1">
      <alignment/>
      <protection locked="0"/>
    </xf>
    <xf numFmtId="165" fontId="0" fillId="0" borderId="0" xfId="0" applyNumberFormat="1" applyAlignment="1">
      <alignment/>
    </xf>
    <xf numFmtId="166" fontId="0" fillId="0" borderId="39" xfId="0" applyNumberFormat="1" applyFont="1" applyBorder="1" applyAlignment="1">
      <alignment/>
    </xf>
    <xf numFmtId="166" fontId="16" fillId="0" borderId="45" xfId="0" applyNumberFormat="1" applyFont="1" applyBorder="1" applyAlignment="1" applyProtection="1">
      <alignment horizontal="left"/>
      <protection locked="0"/>
    </xf>
    <xf numFmtId="44" fontId="16" fillId="0" borderId="45" xfId="44" applyFont="1" applyBorder="1" applyAlignment="1" applyProtection="1">
      <alignment horizontal="left"/>
      <protection locked="0"/>
    </xf>
    <xf numFmtId="166" fontId="6" fillId="0" borderId="39" xfId="0" applyNumberFormat="1" applyFont="1" applyFill="1" applyBorder="1" applyAlignment="1">
      <alignment horizontal="right"/>
    </xf>
    <xf numFmtId="166" fontId="16" fillId="0" borderId="45" xfId="0" applyNumberFormat="1" applyFont="1" applyFill="1" applyBorder="1" applyAlignment="1" applyProtection="1">
      <alignment horizontal="right"/>
      <protection locked="0"/>
    </xf>
    <xf numFmtId="44" fontId="0" fillId="0" borderId="45" xfId="44" applyFont="1" applyFill="1" applyBorder="1" applyAlignment="1" applyProtection="1">
      <alignment horizontal="right"/>
      <protection/>
    </xf>
    <xf numFmtId="166" fontId="14" fillId="0" borderId="0" xfId="0" applyNumberFormat="1" applyFont="1" applyFill="1" applyAlignment="1" applyProtection="1">
      <alignment horizontal="right"/>
      <protection locked="0"/>
    </xf>
    <xf numFmtId="166" fontId="0" fillId="0" borderId="0" xfId="0" applyNumberFormat="1" applyFill="1" applyAlignment="1">
      <alignment horizontal="right"/>
    </xf>
    <xf numFmtId="167" fontId="14" fillId="0" borderId="0" xfId="0" applyNumberFormat="1" applyFont="1" applyFill="1" applyAlignment="1" applyProtection="1">
      <alignment horizontal="right"/>
      <protection locked="0"/>
    </xf>
    <xf numFmtId="166" fontId="6" fillId="0" borderId="39" xfId="0" applyNumberFormat="1" applyFont="1" applyBorder="1" applyAlignment="1">
      <alignment horizontal="right"/>
    </xf>
    <xf numFmtId="44" fontId="17" fillId="0" borderId="45" xfId="44" applyFont="1" applyBorder="1" applyAlignment="1" applyProtection="1">
      <alignment horizontal="right"/>
      <protection/>
    </xf>
    <xf numFmtId="166" fontId="17" fillId="0" borderId="45" xfId="0" applyNumberFormat="1" applyFont="1" applyBorder="1" applyAlignment="1" applyProtection="1">
      <alignment horizontal="right"/>
      <protection/>
    </xf>
    <xf numFmtId="166" fontId="0" fillId="0" borderId="45" xfId="0" applyNumberFormat="1" applyFont="1" applyBorder="1" applyAlignment="1">
      <alignment/>
    </xf>
    <xf numFmtId="44" fontId="0" fillId="0" borderId="45" xfId="44" applyFont="1" applyBorder="1" applyAlignment="1" applyProtection="1">
      <alignment/>
      <protection/>
    </xf>
    <xf numFmtId="166" fontId="19" fillId="0" borderId="39" xfId="0" applyNumberFormat="1" applyFont="1" applyBorder="1" applyAlignment="1">
      <alignment/>
    </xf>
    <xf numFmtId="166" fontId="6" fillId="0" borderId="45" xfId="0" applyNumberFormat="1" applyFont="1" applyBorder="1" applyAlignment="1" applyProtection="1">
      <alignment horizontal="right"/>
      <protection/>
    </xf>
    <xf numFmtId="44" fontId="6" fillId="0" borderId="45" xfId="44" applyFont="1" applyBorder="1" applyAlignment="1" applyProtection="1">
      <alignment horizontal="right"/>
      <protection/>
    </xf>
    <xf numFmtId="164" fontId="16" fillId="0" borderId="45" xfId="0" applyNumberFormat="1" applyFont="1" applyBorder="1" applyAlignment="1" applyProtection="1">
      <alignment/>
      <protection locked="0"/>
    </xf>
    <xf numFmtId="2" fontId="16" fillId="0" borderId="45" xfId="0" applyNumberFormat="1" applyFont="1" applyBorder="1" applyAlignment="1" applyProtection="1">
      <alignment/>
      <protection locked="0"/>
    </xf>
    <xf numFmtId="44" fontId="16" fillId="0" borderId="46" xfId="44" applyFont="1" applyBorder="1" applyAlignment="1" applyProtection="1">
      <alignment/>
      <protection locked="0"/>
    </xf>
    <xf numFmtId="164" fontId="16" fillId="0" borderId="45" xfId="0" applyNumberFormat="1" applyFont="1" applyBorder="1" applyAlignment="1" applyProtection="1">
      <alignment horizontal="right"/>
      <protection locked="0"/>
    </xf>
    <xf numFmtId="166" fontId="16" fillId="0" borderId="45" xfId="0" applyNumberFormat="1" applyFont="1" applyBorder="1" applyAlignment="1" applyProtection="1">
      <alignment horizontal="right"/>
      <protection locked="0"/>
    </xf>
    <xf numFmtId="44" fontId="0" fillId="0" borderId="45" xfId="44" applyFont="1" applyBorder="1" applyAlignment="1">
      <alignment/>
    </xf>
    <xf numFmtId="164" fontId="0" fillId="0" borderId="45" xfId="0" applyNumberFormat="1" applyFont="1" applyBorder="1" applyAlignment="1">
      <alignment/>
    </xf>
    <xf numFmtId="164" fontId="20" fillId="0" borderId="45" xfId="0" applyNumberFormat="1" applyFont="1" applyBorder="1" applyAlignment="1" applyProtection="1">
      <alignment horizontal="right"/>
      <protection locked="0"/>
    </xf>
    <xf numFmtId="44" fontId="17" fillId="0" borderId="45" xfId="44" applyFont="1" applyBorder="1" applyAlignment="1" applyProtection="1">
      <alignment/>
      <protection/>
    </xf>
    <xf numFmtId="166" fontId="20" fillId="0" borderId="45" xfId="0" applyNumberFormat="1" applyFont="1" applyBorder="1" applyAlignment="1" applyProtection="1">
      <alignment horizontal="right"/>
      <protection locked="0"/>
    </xf>
    <xf numFmtId="2" fontId="20" fillId="0" borderId="45" xfId="0" applyNumberFormat="1" applyFont="1" applyBorder="1" applyAlignment="1" applyProtection="1">
      <alignment/>
      <protection locked="0"/>
    </xf>
    <xf numFmtId="164" fontId="0" fillId="0" borderId="45" xfId="0" applyNumberFormat="1" applyFont="1" applyBorder="1" applyAlignment="1" applyProtection="1">
      <alignment horizontal="left"/>
      <protection/>
    </xf>
    <xf numFmtId="166" fontId="0" fillId="0" borderId="45" xfId="0" applyNumberFormat="1" applyFont="1" applyBorder="1" applyAlignment="1" applyProtection="1">
      <alignment horizontal="left"/>
      <protection/>
    </xf>
    <xf numFmtId="2" fontId="0" fillId="0" borderId="45" xfId="0" applyNumberFormat="1" applyFont="1" applyBorder="1" applyAlignment="1" applyProtection="1">
      <alignment horizontal="left"/>
      <protection/>
    </xf>
    <xf numFmtId="166" fontId="21" fillId="0" borderId="0" xfId="0" applyNumberFormat="1" applyFont="1" applyAlignment="1" applyProtection="1">
      <alignment/>
      <protection locked="0"/>
    </xf>
    <xf numFmtId="166" fontId="21" fillId="0" borderId="0" xfId="0" applyNumberFormat="1" applyFont="1" applyAlignment="1">
      <alignment/>
    </xf>
    <xf numFmtId="167" fontId="21" fillId="0" borderId="0" xfId="0" applyNumberFormat="1" applyFont="1" applyAlignment="1" applyProtection="1">
      <alignment horizontal="left"/>
      <protection locked="0"/>
    </xf>
    <xf numFmtId="166" fontId="6" fillId="0" borderId="39" xfId="0" applyNumberFormat="1" applyFont="1" applyBorder="1" applyAlignment="1" applyProtection="1">
      <alignment horizontal="right"/>
      <protection/>
    </xf>
    <xf numFmtId="164" fontId="0" fillId="0" borderId="45" xfId="0" applyNumberFormat="1" applyFont="1" applyBorder="1" applyAlignment="1" applyProtection="1">
      <alignment horizontal="right"/>
      <protection/>
    </xf>
    <xf numFmtId="44" fontId="0" fillId="0" borderId="45" xfId="44" applyFont="1" applyBorder="1" applyAlignment="1" applyProtection="1">
      <alignment horizontal="right"/>
      <protection/>
    </xf>
    <xf numFmtId="166" fontId="0" fillId="0" borderId="45" xfId="0" applyNumberFormat="1" applyFont="1" applyBorder="1" applyAlignment="1" applyProtection="1">
      <alignment horizontal="right"/>
      <protection/>
    </xf>
    <xf numFmtId="2" fontId="0" fillId="0" borderId="45" xfId="0" applyNumberFormat="1" applyFont="1" applyBorder="1" applyAlignment="1" applyProtection="1">
      <alignment horizontal="right"/>
      <protection/>
    </xf>
    <xf numFmtId="2" fontId="16" fillId="0" borderId="45" xfId="0" applyNumberFormat="1" applyFont="1" applyBorder="1" applyAlignment="1" applyProtection="1">
      <alignment horizontal="right"/>
      <protection locked="0"/>
    </xf>
    <xf numFmtId="166" fontId="22" fillId="0" borderId="0" xfId="0" applyNumberFormat="1" applyFont="1" applyAlignment="1">
      <alignment/>
    </xf>
    <xf numFmtId="166" fontId="0" fillId="0" borderId="47" xfId="0" applyNumberFormat="1" applyFont="1" applyFill="1" applyBorder="1" applyAlignment="1" applyProtection="1">
      <alignment horizontal="left"/>
      <protection/>
    </xf>
    <xf numFmtId="2" fontId="0" fillId="0" borderId="45" xfId="0" applyNumberFormat="1" applyFont="1" applyBorder="1" applyAlignment="1">
      <alignment/>
    </xf>
    <xf numFmtId="169" fontId="0" fillId="0" borderId="45" xfId="0" applyNumberFormat="1" applyFont="1" applyBorder="1" applyAlignment="1" applyProtection="1">
      <alignment horizontal="left"/>
      <protection/>
    </xf>
    <xf numFmtId="4" fontId="23" fillId="0" borderId="0" xfId="0" applyNumberFormat="1" applyFont="1" applyAlignment="1" applyProtection="1">
      <alignment/>
      <protection locked="0"/>
    </xf>
    <xf numFmtId="4" fontId="24" fillId="0" borderId="0" xfId="0" applyNumberFormat="1" applyFont="1" applyAlignment="1">
      <alignment/>
    </xf>
    <xf numFmtId="164" fontId="16" fillId="0" borderId="44" xfId="0" applyNumberFormat="1" applyFont="1" applyBorder="1" applyAlignment="1" applyProtection="1">
      <alignment horizontal="right"/>
      <protection locked="0"/>
    </xf>
    <xf numFmtId="44" fontId="0" fillId="0" borderId="44" xfId="44" applyFont="1" applyBorder="1" applyAlignment="1" applyProtection="1">
      <alignment horizontal="right"/>
      <protection/>
    </xf>
    <xf numFmtId="44" fontId="0" fillId="0" borderId="44" xfId="44" applyFont="1" applyBorder="1" applyAlignment="1" applyProtection="1">
      <alignment/>
      <protection/>
    </xf>
    <xf numFmtId="2" fontId="16" fillId="0" borderId="44" xfId="0" applyNumberFormat="1" applyFont="1" applyBorder="1" applyAlignment="1" applyProtection="1">
      <alignment/>
      <protection locked="0"/>
    </xf>
    <xf numFmtId="166" fontId="25" fillId="0" borderId="0" xfId="0" applyNumberFormat="1" applyFont="1" applyAlignment="1" applyProtection="1">
      <alignment/>
      <protection locked="0"/>
    </xf>
    <xf numFmtId="166" fontId="25" fillId="0" borderId="0" xfId="0" applyNumberFormat="1" applyFont="1" applyAlignment="1">
      <alignment/>
    </xf>
    <xf numFmtId="167" fontId="25" fillId="0" borderId="0" xfId="0" applyNumberFormat="1" applyFont="1" applyAlignment="1" applyProtection="1">
      <alignment/>
      <protection locked="0"/>
    </xf>
    <xf numFmtId="166" fontId="26" fillId="0" borderId="0" xfId="0" applyNumberFormat="1" applyFont="1" applyAlignment="1" applyProtection="1">
      <alignment/>
      <protection locked="0"/>
    </xf>
    <xf numFmtId="166" fontId="27" fillId="0" borderId="0" xfId="0" applyNumberFormat="1" applyFont="1" applyAlignment="1">
      <alignment/>
    </xf>
    <xf numFmtId="167" fontId="26" fillId="0" borderId="0" xfId="0" applyNumberFormat="1" applyFont="1" applyAlignment="1" applyProtection="1">
      <alignment/>
      <protection locked="0"/>
    </xf>
    <xf numFmtId="169" fontId="0" fillId="0" borderId="45" xfId="0" applyNumberFormat="1" applyFont="1" applyBorder="1" applyAlignment="1">
      <alignment/>
    </xf>
    <xf numFmtId="44" fontId="0" fillId="0" borderId="45" xfId="44" applyFont="1" applyBorder="1" applyAlignment="1" applyProtection="1">
      <alignment/>
      <protection/>
    </xf>
    <xf numFmtId="165" fontId="0" fillId="0" borderId="45" xfId="0" applyNumberFormat="1" applyFont="1" applyBorder="1" applyAlignment="1">
      <alignment/>
    </xf>
    <xf numFmtId="165" fontId="0" fillId="0" borderId="45" xfId="0" applyNumberFormat="1" applyFont="1" applyBorder="1" applyAlignment="1" applyProtection="1">
      <alignment horizontal="left"/>
      <protection/>
    </xf>
    <xf numFmtId="165" fontId="28" fillId="0" borderId="0" xfId="0" applyNumberFormat="1" applyFont="1" applyAlignment="1" applyProtection="1">
      <alignment/>
      <protection locked="0"/>
    </xf>
    <xf numFmtId="165" fontId="29" fillId="0" borderId="0" xfId="0" applyNumberFormat="1" applyFont="1" applyAlignment="1">
      <alignment/>
    </xf>
    <xf numFmtId="44" fontId="0" fillId="0" borderId="40" xfId="44" applyFont="1" applyBorder="1" applyAlignment="1" applyProtection="1">
      <alignment/>
      <protection/>
    </xf>
    <xf numFmtId="166" fontId="30" fillId="0" borderId="41" xfId="0" applyNumberFormat="1" applyFont="1" applyBorder="1" applyAlignment="1" applyProtection="1">
      <alignment horizontal="left"/>
      <protection/>
    </xf>
    <xf numFmtId="166" fontId="28" fillId="0" borderId="0" xfId="0" applyNumberFormat="1" applyFont="1" applyAlignment="1" applyProtection="1">
      <alignment/>
      <protection locked="0"/>
    </xf>
    <xf numFmtId="166" fontId="29" fillId="0" borderId="0" xfId="0" applyNumberFormat="1" applyFont="1" applyAlignment="1">
      <alignment/>
    </xf>
    <xf numFmtId="166" fontId="14" fillId="0" borderId="0" xfId="0" applyNumberFormat="1" applyFont="1" applyAlignment="1" applyProtection="1">
      <alignment horizontal="center"/>
      <protection locked="0"/>
    </xf>
    <xf numFmtId="166" fontId="14" fillId="0" borderId="0" xfId="0" applyNumberFormat="1" applyFont="1" applyAlignment="1" applyProtection="1">
      <alignment horizontal="left"/>
      <protection locked="0"/>
    </xf>
    <xf numFmtId="7" fontId="25" fillId="0" borderId="0" xfId="0" applyNumberFormat="1" applyFont="1" applyAlignment="1" applyProtection="1">
      <alignment/>
      <protection/>
    </xf>
    <xf numFmtId="171" fontId="0" fillId="0" borderId="0" xfId="0" applyNumberFormat="1" applyAlignment="1" applyProtection="1">
      <alignment/>
      <protection/>
    </xf>
    <xf numFmtId="166" fontId="0" fillId="0" borderId="0" xfId="0" applyNumberFormat="1" applyAlignment="1" applyProtection="1">
      <alignment/>
      <protection/>
    </xf>
    <xf numFmtId="166" fontId="0" fillId="0" borderId="0" xfId="0" applyNumberFormat="1" applyAlignment="1" applyProtection="1">
      <alignment horizontal="fill"/>
      <protection/>
    </xf>
    <xf numFmtId="166" fontId="25" fillId="0" borderId="0" xfId="0" applyNumberFormat="1" applyFont="1" applyAlignment="1" applyProtection="1">
      <alignment/>
      <protection/>
    </xf>
    <xf numFmtId="7" fontId="0" fillId="0" borderId="0" xfId="0" applyNumberFormat="1" applyAlignment="1" applyProtection="1">
      <alignment/>
      <protection/>
    </xf>
    <xf numFmtId="165" fontId="0" fillId="0" borderId="0" xfId="0" applyNumberFormat="1" applyAlignment="1" applyProtection="1">
      <alignment/>
      <protection/>
    </xf>
    <xf numFmtId="7" fontId="0" fillId="0" borderId="0" xfId="0" applyNumberFormat="1" applyAlignment="1" applyProtection="1">
      <alignment horizontal="left"/>
      <protection/>
    </xf>
    <xf numFmtId="167" fontId="0" fillId="0" borderId="0" xfId="0" applyNumberFormat="1" applyAlignment="1" applyProtection="1">
      <alignment/>
      <protection/>
    </xf>
    <xf numFmtId="166" fontId="36" fillId="0" borderId="48" xfId="0" applyNumberFormat="1" applyFont="1" applyBorder="1" applyAlignment="1" applyProtection="1">
      <alignment horizontal="left"/>
      <protection/>
    </xf>
    <xf numFmtId="166" fontId="0" fillId="0" borderId="0" xfId="0" applyNumberFormat="1" applyBorder="1" applyAlignment="1" applyProtection="1">
      <alignment horizontal="left"/>
      <protection/>
    </xf>
    <xf numFmtId="166" fontId="0" fillId="0" borderId="0" xfId="0" applyNumberFormat="1" applyBorder="1" applyAlignment="1">
      <alignment/>
    </xf>
    <xf numFmtId="166" fontId="14" fillId="0" borderId="0" xfId="0" applyNumberFormat="1" applyFont="1" applyBorder="1" applyAlignment="1" applyProtection="1">
      <alignment/>
      <protection locked="0"/>
    </xf>
    <xf numFmtId="166" fontId="0" fillId="0" borderId="0" xfId="0" applyNumberFormat="1" applyFont="1" applyAlignment="1">
      <alignment/>
    </xf>
    <xf numFmtId="166" fontId="16" fillId="0" borderId="0" xfId="0" applyNumberFormat="1" applyFont="1" applyAlignment="1" applyProtection="1">
      <alignment/>
      <protection locked="0"/>
    </xf>
    <xf numFmtId="166" fontId="16" fillId="0" borderId="37" xfId="0" applyNumberFormat="1" applyFont="1" applyBorder="1" applyAlignment="1" applyProtection="1">
      <alignment/>
      <protection locked="0"/>
    </xf>
    <xf numFmtId="166" fontId="37" fillId="0" borderId="36" xfId="0" applyNumberFormat="1" applyFont="1" applyBorder="1" applyAlignment="1" applyProtection="1">
      <alignment/>
      <protection locked="0"/>
    </xf>
    <xf numFmtId="166" fontId="18" fillId="0" borderId="49" xfId="0" applyNumberFormat="1" applyFont="1" applyBorder="1" applyAlignment="1" applyProtection="1">
      <alignment horizontal="right"/>
      <protection locked="0"/>
    </xf>
    <xf numFmtId="166" fontId="16" fillId="0" borderId="0" xfId="0" applyNumberFormat="1" applyFont="1" applyAlignment="1" applyProtection="1">
      <alignment horizontal="right"/>
      <protection locked="0"/>
    </xf>
    <xf numFmtId="166" fontId="16" fillId="0" borderId="49" xfId="0" applyNumberFormat="1" applyFont="1" applyBorder="1" applyAlignment="1" applyProtection="1">
      <alignment/>
      <protection locked="0"/>
    </xf>
    <xf numFmtId="165" fontId="16" fillId="0" borderId="49" xfId="0" applyNumberFormat="1" applyFont="1" applyBorder="1" applyAlignment="1" applyProtection="1">
      <alignment/>
      <protection locked="0"/>
    </xf>
    <xf numFmtId="165" fontId="16" fillId="0" borderId="0" xfId="0" applyNumberFormat="1" applyFont="1" applyAlignment="1" applyProtection="1">
      <alignment/>
      <protection locked="0"/>
    </xf>
    <xf numFmtId="166" fontId="16" fillId="0" borderId="49" xfId="0" applyNumberFormat="1" applyFont="1" applyBorder="1" applyAlignment="1" applyProtection="1">
      <alignment horizontal="left"/>
      <protection locked="0"/>
    </xf>
    <xf numFmtId="44" fontId="0" fillId="0" borderId="49" xfId="44" applyFont="1" applyFill="1" applyBorder="1" applyAlignment="1" applyProtection="1">
      <alignment horizontal="right"/>
      <protection/>
    </xf>
    <xf numFmtId="166" fontId="16" fillId="0" borderId="0" xfId="0" applyNumberFormat="1" applyFont="1" applyFill="1" applyAlignment="1" applyProtection="1">
      <alignment horizontal="right"/>
      <protection locked="0"/>
    </xf>
    <xf numFmtId="44" fontId="17" fillId="0" borderId="49" xfId="44" applyFont="1" applyBorder="1" applyAlignment="1" applyProtection="1">
      <alignment horizontal="right"/>
      <protection/>
    </xf>
    <xf numFmtId="44" fontId="0" fillId="0" borderId="49" xfId="44" applyFont="1" applyBorder="1" applyAlignment="1" applyProtection="1">
      <alignment/>
      <protection/>
    </xf>
    <xf numFmtId="166" fontId="6" fillId="0" borderId="49" xfId="0" applyNumberFormat="1" applyFont="1" applyBorder="1" applyAlignment="1" applyProtection="1">
      <alignment/>
      <protection/>
    </xf>
    <xf numFmtId="44" fontId="16" fillId="0" borderId="49" xfId="44" applyFont="1" applyBorder="1" applyAlignment="1" applyProtection="1">
      <alignment/>
      <protection locked="0"/>
    </xf>
    <xf numFmtId="44" fontId="16" fillId="0" borderId="45" xfId="44" applyFont="1" applyBorder="1" applyAlignment="1" applyProtection="1">
      <alignment horizontal="center"/>
      <protection locked="0"/>
    </xf>
    <xf numFmtId="44" fontId="16" fillId="0" borderId="49" xfId="44" applyFont="1" applyBorder="1" applyAlignment="1" applyProtection="1">
      <alignment horizontal="left"/>
      <protection locked="0"/>
    </xf>
    <xf numFmtId="44" fontId="17" fillId="0" borderId="49" xfId="44" applyFont="1" applyBorder="1" applyAlignment="1" applyProtection="1">
      <alignment/>
      <protection/>
    </xf>
    <xf numFmtId="166" fontId="6" fillId="0" borderId="39" xfId="0" applyNumberFormat="1" applyFont="1" applyBorder="1" applyAlignment="1" applyProtection="1">
      <alignment horizontal="left"/>
      <protection/>
    </xf>
    <xf numFmtId="164" fontId="6" fillId="0" borderId="45" xfId="0" applyNumberFormat="1" applyFont="1" applyBorder="1" applyAlignment="1">
      <alignment/>
    </xf>
    <xf numFmtId="44" fontId="6" fillId="0" borderId="45" xfId="44" applyFont="1" applyBorder="1" applyAlignment="1" applyProtection="1">
      <alignment/>
      <protection/>
    </xf>
    <xf numFmtId="164" fontId="6" fillId="0" borderId="45" xfId="0" applyNumberFormat="1" applyFont="1" applyBorder="1" applyAlignment="1" applyProtection="1">
      <alignment horizontal="left"/>
      <protection/>
    </xf>
    <xf numFmtId="166" fontId="6" fillId="0" borderId="45" xfId="0" applyNumberFormat="1" applyFont="1" applyBorder="1" applyAlignment="1" applyProtection="1">
      <alignment horizontal="left"/>
      <protection/>
    </xf>
    <xf numFmtId="2" fontId="6" fillId="0" borderId="45" xfId="0" applyNumberFormat="1" applyFont="1" applyBorder="1" applyAlignment="1" applyProtection="1">
      <alignment horizontal="left"/>
      <protection/>
    </xf>
    <xf numFmtId="44" fontId="6" fillId="0" borderId="49" xfId="44" applyFont="1" applyBorder="1" applyAlignment="1" applyProtection="1">
      <alignment/>
      <protection/>
    </xf>
    <xf numFmtId="166" fontId="18" fillId="0" borderId="0" xfId="0" applyNumberFormat="1" applyFont="1" applyAlignment="1" applyProtection="1">
      <alignment/>
      <protection locked="0"/>
    </xf>
    <xf numFmtId="166" fontId="29" fillId="0" borderId="0" xfId="0" applyNumberFormat="1" applyFont="1" applyAlignment="1">
      <alignment/>
    </xf>
    <xf numFmtId="167" fontId="28" fillId="0" borderId="0" xfId="0" applyNumberFormat="1" applyFont="1" applyAlignment="1" applyProtection="1">
      <alignment/>
      <protection locked="0"/>
    </xf>
    <xf numFmtId="166" fontId="28" fillId="0" borderId="0" xfId="0" applyNumberFormat="1" applyFont="1" applyAlignment="1" applyProtection="1">
      <alignment/>
      <protection locked="0"/>
    </xf>
    <xf numFmtId="166" fontId="30" fillId="0" borderId="39" xfId="0" applyNumberFormat="1" applyFont="1" applyBorder="1" applyAlignment="1">
      <alignment/>
    </xf>
    <xf numFmtId="164" fontId="17" fillId="0" borderId="45" xfId="0" applyNumberFormat="1" applyFont="1" applyBorder="1" applyAlignment="1" applyProtection="1">
      <alignment/>
      <protection locked="0"/>
    </xf>
    <xf numFmtId="44" fontId="30" fillId="0" borderId="45" xfId="44" applyFont="1" applyBorder="1" applyAlignment="1" applyProtection="1">
      <alignment/>
      <protection locked="0"/>
    </xf>
    <xf numFmtId="164" fontId="30" fillId="0" borderId="45" xfId="0" applyNumberFormat="1" applyFont="1" applyBorder="1" applyAlignment="1" applyProtection="1">
      <alignment/>
      <protection locked="0"/>
    </xf>
    <xf numFmtId="166" fontId="30" fillId="0" borderId="45" xfId="0" applyNumberFormat="1" applyFont="1" applyBorder="1" applyAlignment="1" applyProtection="1">
      <alignment/>
      <protection locked="0"/>
    </xf>
    <xf numFmtId="2" fontId="30" fillId="0" borderId="45" xfId="0" applyNumberFormat="1" applyFont="1" applyBorder="1" applyAlignment="1" applyProtection="1">
      <alignment/>
      <protection locked="0"/>
    </xf>
    <xf numFmtId="44" fontId="30" fillId="0" borderId="49" xfId="44" applyFont="1" applyBorder="1" applyAlignment="1" applyProtection="1">
      <alignment/>
      <protection locked="0"/>
    </xf>
    <xf numFmtId="166" fontId="38" fillId="0" borderId="0" xfId="0" applyNumberFormat="1" applyFont="1" applyAlignment="1" applyProtection="1">
      <alignment/>
      <protection locked="0"/>
    </xf>
    <xf numFmtId="44" fontId="16" fillId="0" borderId="49" xfId="44" applyFont="1" applyBorder="1" applyAlignment="1" applyProtection="1">
      <alignment horizontal="right"/>
      <protection locked="0"/>
    </xf>
    <xf numFmtId="166" fontId="30" fillId="0" borderId="36" xfId="0" applyNumberFormat="1" applyFont="1" applyBorder="1" applyAlignment="1">
      <alignment/>
    </xf>
    <xf numFmtId="166" fontId="30" fillId="0" borderId="0" xfId="0" applyNumberFormat="1" applyFont="1" applyBorder="1" applyAlignment="1">
      <alignment/>
    </xf>
    <xf numFmtId="164" fontId="30" fillId="0" borderId="0" xfId="0" applyNumberFormat="1" applyFont="1" applyBorder="1" applyAlignment="1">
      <alignment/>
    </xf>
    <xf numFmtId="2" fontId="30" fillId="0" borderId="0" xfId="0" applyNumberFormat="1" applyFont="1" applyBorder="1" applyAlignment="1">
      <alignment/>
    </xf>
    <xf numFmtId="166" fontId="39" fillId="0" borderId="0" xfId="0" applyNumberFormat="1" applyFont="1" applyAlignment="1">
      <alignment/>
    </xf>
    <xf numFmtId="44" fontId="0" fillId="0" borderId="49" xfId="44" applyFont="1" applyBorder="1" applyAlignment="1" applyProtection="1">
      <alignment horizontal="right"/>
      <protection/>
    </xf>
    <xf numFmtId="164" fontId="0" fillId="0" borderId="50" xfId="0" applyNumberFormat="1" applyFont="1" applyBorder="1" applyAlignment="1">
      <alignment/>
    </xf>
    <xf numFmtId="44" fontId="0" fillId="0" borderId="50" xfId="44" applyFont="1" applyBorder="1" applyAlignment="1" applyProtection="1">
      <alignment horizontal="right"/>
      <protection/>
    </xf>
    <xf numFmtId="164" fontId="0" fillId="0" borderId="50" xfId="0" applyNumberFormat="1" applyFont="1" applyBorder="1" applyAlignment="1" applyProtection="1">
      <alignment horizontal="left"/>
      <protection/>
    </xf>
    <xf numFmtId="169" fontId="0" fillId="0" borderId="50" xfId="0" applyNumberFormat="1" applyFont="1" applyBorder="1" applyAlignment="1" applyProtection="1">
      <alignment horizontal="left"/>
      <protection/>
    </xf>
    <xf numFmtId="2" fontId="0" fillId="0" borderId="50" xfId="0" applyNumberFormat="1" applyFont="1" applyBorder="1" applyAlignment="1" applyProtection="1">
      <alignment horizontal="left"/>
      <protection/>
    </xf>
    <xf numFmtId="44" fontId="0" fillId="0" borderId="51" xfId="44" applyFont="1" applyBorder="1" applyAlignment="1" applyProtection="1">
      <alignment horizontal="right"/>
      <protection/>
    </xf>
    <xf numFmtId="1" fontId="0" fillId="0" borderId="30" xfId="0" applyNumberFormat="1" applyFont="1" applyBorder="1" applyAlignment="1" applyProtection="1">
      <alignment/>
      <protection/>
    </xf>
    <xf numFmtId="4" fontId="6" fillId="0" borderId="52" xfId="0" applyNumberFormat="1" applyFont="1" applyBorder="1" applyAlignment="1" applyProtection="1">
      <alignment horizontal="left"/>
      <protection/>
    </xf>
    <xf numFmtId="4" fontId="6" fillId="0" borderId="53" xfId="0" applyNumberFormat="1" applyFont="1" applyBorder="1" applyAlignment="1">
      <alignment/>
    </xf>
    <xf numFmtId="44" fontId="6" fillId="0" borderId="53" xfId="44" applyFont="1" applyBorder="1" applyAlignment="1" applyProtection="1">
      <alignment horizontal="right"/>
      <protection/>
    </xf>
    <xf numFmtId="4" fontId="6" fillId="0" borderId="53" xfId="0" applyNumberFormat="1" applyFont="1" applyBorder="1" applyAlignment="1" applyProtection="1">
      <alignment horizontal="left"/>
      <protection/>
    </xf>
    <xf numFmtId="164" fontId="6" fillId="0" borderId="53" xfId="0" applyNumberFormat="1" applyFont="1" applyBorder="1" applyAlignment="1" applyProtection="1">
      <alignment horizontal="left"/>
      <protection/>
    </xf>
    <xf numFmtId="2" fontId="6" fillId="0" borderId="53" xfId="0" applyNumberFormat="1" applyFont="1" applyBorder="1" applyAlignment="1" applyProtection="1">
      <alignment horizontal="left"/>
      <protection/>
    </xf>
    <xf numFmtId="44" fontId="6" fillId="0" borderId="54" xfId="44" applyFont="1" applyBorder="1" applyAlignment="1" applyProtection="1">
      <alignment horizontal="right"/>
      <protection/>
    </xf>
    <xf numFmtId="4" fontId="19" fillId="0" borderId="55" xfId="0" applyNumberFormat="1" applyFont="1" applyBorder="1" applyAlignment="1" applyProtection="1">
      <alignment/>
      <protection/>
    </xf>
    <xf numFmtId="4" fontId="40" fillId="0" borderId="0" xfId="0" applyNumberFormat="1" applyFont="1" applyAlignment="1" applyProtection="1">
      <alignment/>
      <protection locked="0"/>
    </xf>
    <xf numFmtId="44" fontId="0" fillId="0" borderId="56" xfId="44" applyFont="1" applyBorder="1" applyAlignment="1" applyProtection="1">
      <alignment/>
      <protection/>
    </xf>
    <xf numFmtId="166" fontId="0" fillId="0" borderId="0" xfId="0" applyNumberFormat="1" applyFont="1" applyAlignment="1" applyProtection="1">
      <alignment/>
      <protection locked="0"/>
    </xf>
    <xf numFmtId="166" fontId="30" fillId="0" borderId="39" xfId="0" applyNumberFormat="1" applyFont="1" applyBorder="1" applyAlignment="1" applyProtection="1">
      <alignment horizontal="left"/>
      <protection/>
    </xf>
    <xf numFmtId="166" fontId="30" fillId="0" borderId="45" xfId="0" applyNumberFormat="1" applyFont="1" applyBorder="1" applyAlignment="1" applyProtection="1">
      <alignment horizontal="left"/>
      <protection/>
    </xf>
    <xf numFmtId="44" fontId="30" fillId="0" borderId="45" xfId="44" applyFont="1" applyBorder="1" applyAlignment="1" applyProtection="1">
      <alignment/>
      <protection/>
    </xf>
    <xf numFmtId="165" fontId="30" fillId="0" borderId="45" xfId="0" applyNumberFormat="1" applyFont="1" applyBorder="1" applyAlignment="1">
      <alignment/>
    </xf>
    <xf numFmtId="165" fontId="30" fillId="0" borderId="45" xfId="0" applyNumberFormat="1" applyFont="1" applyBorder="1" applyAlignment="1" applyProtection="1">
      <alignment horizontal="left"/>
      <protection/>
    </xf>
    <xf numFmtId="44" fontId="30" fillId="0" borderId="49" xfId="44" applyFont="1" applyBorder="1" applyAlignment="1" applyProtection="1">
      <alignment/>
      <protection/>
    </xf>
    <xf numFmtId="166" fontId="41" fillId="0" borderId="0" xfId="0" applyNumberFormat="1" applyFont="1" applyAlignment="1" applyProtection="1">
      <alignment/>
      <protection locked="0"/>
    </xf>
    <xf numFmtId="44" fontId="0" fillId="0" borderId="49" xfId="44" applyFont="1" applyBorder="1" applyAlignment="1" applyProtection="1">
      <alignment/>
      <protection/>
    </xf>
    <xf numFmtId="165" fontId="6" fillId="0" borderId="39" xfId="0" applyNumberFormat="1" applyFont="1" applyBorder="1" applyAlignment="1" applyProtection="1">
      <alignment horizontal="left"/>
      <protection/>
    </xf>
    <xf numFmtId="165" fontId="6" fillId="0" borderId="45" xfId="0" applyNumberFormat="1" applyFont="1" applyBorder="1" applyAlignment="1">
      <alignment/>
    </xf>
    <xf numFmtId="165" fontId="6" fillId="0" borderId="45" xfId="0" applyNumberFormat="1" applyFont="1" applyBorder="1" applyAlignment="1" applyProtection="1">
      <alignment horizontal="left"/>
      <protection/>
    </xf>
    <xf numFmtId="44" fontId="6" fillId="0" borderId="49" xfId="44" applyFont="1" applyBorder="1" applyAlignment="1" applyProtection="1">
      <alignment horizontal="right"/>
      <protection/>
    </xf>
    <xf numFmtId="165" fontId="18" fillId="0" borderId="0" xfId="0" applyNumberFormat="1" applyFont="1" applyAlignment="1" applyProtection="1">
      <alignment/>
      <protection locked="0"/>
    </xf>
    <xf numFmtId="166" fontId="6" fillId="0" borderId="50" xfId="0" applyNumberFormat="1" applyFont="1" applyBorder="1" applyAlignment="1">
      <alignment/>
    </xf>
    <xf numFmtId="170" fontId="6" fillId="0" borderId="50" xfId="0" applyNumberFormat="1" applyFont="1" applyBorder="1" applyAlignment="1" applyProtection="1">
      <alignment/>
      <protection/>
    </xf>
    <xf numFmtId="169" fontId="6" fillId="0" borderId="50" xfId="0" applyNumberFormat="1" applyFont="1" applyBorder="1" applyAlignment="1" applyProtection="1">
      <alignment horizontal="left"/>
      <protection/>
    </xf>
    <xf numFmtId="170" fontId="6" fillId="0" borderId="51" xfId="0" applyNumberFormat="1" applyFont="1" applyBorder="1" applyAlignment="1" applyProtection="1">
      <alignment/>
      <protection/>
    </xf>
    <xf numFmtId="166" fontId="34" fillId="0" borderId="0" xfId="0" applyNumberFormat="1" applyFont="1" applyAlignment="1" applyProtection="1">
      <alignment/>
      <protection/>
    </xf>
    <xf numFmtId="166" fontId="0" fillId="0" borderId="0" xfId="0" applyNumberFormat="1" applyFont="1" applyAlignment="1" applyProtection="1">
      <alignment horizontal="left"/>
      <protection/>
    </xf>
    <xf numFmtId="166" fontId="0" fillId="0" borderId="0" xfId="0" applyNumberFormat="1" applyAlignment="1" applyProtection="1" quotePrefix="1">
      <alignment horizontal="left"/>
      <protection/>
    </xf>
    <xf numFmtId="166" fontId="0" fillId="0" borderId="0" xfId="0" applyNumberFormat="1" applyFont="1" applyAlignment="1" applyProtection="1">
      <alignment horizontal="right"/>
      <protection/>
    </xf>
    <xf numFmtId="166" fontId="0" fillId="0" borderId="0" xfId="0" applyNumberFormat="1" applyFont="1" applyAlignment="1" applyProtection="1">
      <alignment horizontal="fill"/>
      <protection/>
    </xf>
    <xf numFmtId="166" fontId="0" fillId="0" borderId="39" xfId="0" applyNumberFormat="1" applyFont="1" applyBorder="1" applyAlignment="1" applyProtection="1">
      <alignment/>
      <protection/>
    </xf>
    <xf numFmtId="169" fontId="0" fillId="0" borderId="45" xfId="0" applyNumberFormat="1" applyFont="1" applyBorder="1" applyAlignment="1" applyProtection="1">
      <alignment/>
      <protection/>
    </xf>
    <xf numFmtId="166" fontId="16" fillId="0" borderId="57" xfId="0" applyNumberFormat="1" applyFont="1" applyBorder="1" applyAlignment="1" applyProtection="1">
      <alignment/>
      <protection/>
    </xf>
    <xf numFmtId="165" fontId="16" fillId="0" borderId="57" xfId="0" applyNumberFormat="1" applyFont="1" applyBorder="1" applyAlignment="1" applyProtection="1">
      <alignment/>
      <protection/>
    </xf>
    <xf numFmtId="166" fontId="16" fillId="0" borderId="57" xfId="0" applyNumberFormat="1" applyFont="1" applyFill="1" applyBorder="1" applyAlignment="1" applyProtection="1">
      <alignment horizontal="right"/>
      <protection/>
    </xf>
    <xf numFmtId="166" fontId="18" fillId="0" borderId="57" xfId="0" applyNumberFormat="1" applyFont="1" applyFill="1" applyBorder="1" applyAlignment="1" applyProtection="1">
      <alignment horizontal="right"/>
      <protection/>
    </xf>
    <xf numFmtId="166" fontId="38" fillId="0" borderId="57" xfId="0" applyNumberFormat="1" applyFont="1" applyBorder="1" applyAlignment="1" applyProtection="1">
      <alignment/>
      <protection/>
    </xf>
    <xf numFmtId="166" fontId="16" fillId="0" borderId="57" xfId="0" applyNumberFormat="1" applyFont="1" applyBorder="1" applyAlignment="1" applyProtection="1">
      <alignment horizontal="right"/>
      <protection/>
    </xf>
    <xf numFmtId="166" fontId="39" fillId="0" borderId="57" xfId="0" applyNumberFormat="1" applyFont="1" applyBorder="1" applyAlignment="1" applyProtection="1">
      <alignment/>
      <protection/>
    </xf>
    <xf numFmtId="4" fontId="40" fillId="0" borderId="57" xfId="0" applyNumberFormat="1" applyFont="1" applyBorder="1" applyAlignment="1" applyProtection="1">
      <alignment/>
      <protection/>
    </xf>
    <xf numFmtId="166" fontId="41" fillId="0" borderId="57" xfId="0" applyNumberFormat="1" applyFont="1" applyBorder="1" applyAlignment="1" applyProtection="1">
      <alignment/>
      <protection/>
    </xf>
    <xf numFmtId="165" fontId="18" fillId="0" borderId="57" xfId="0" applyNumberFormat="1" applyFont="1" applyBorder="1" applyAlignment="1" applyProtection="1">
      <alignment/>
      <protection/>
    </xf>
    <xf numFmtId="166" fontId="30" fillId="0" borderId="36" xfId="0" applyNumberFormat="1" applyFont="1" applyBorder="1" applyAlignment="1" applyProtection="1">
      <alignment/>
      <protection/>
    </xf>
    <xf numFmtId="166" fontId="30" fillId="0" borderId="0" xfId="0" applyNumberFormat="1" applyFont="1" applyBorder="1" applyAlignment="1" applyProtection="1">
      <alignment/>
      <protection/>
    </xf>
    <xf numFmtId="44" fontId="30" fillId="0" borderId="45" xfId="44" applyFont="1" applyBorder="1" applyAlignment="1" applyProtection="1">
      <alignment/>
      <protection/>
    </xf>
    <xf numFmtId="164" fontId="30" fillId="0" borderId="0" xfId="0" applyNumberFormat="1" applyFont="1" applyBorder="1" applyAlignment="1" applyProtection="1">
      <alignment/>
      <protection/>
    </xf>
    <xf numFmtId="2" fontId="30" fillId="0" borderId="0" xfId="0" applyNumberFormat="1" applyFont="1" applyBorder="1" applyAlignment="1" applyProtection="1">
      <alignment/>
      <protection/>
    </xf>
    <xf numFmtId="44" fontId="30" fillId="0" borderId="49" xfId="44" applyFont="1" applyBorder="1" applyAlignment="1" applyProtection="1">
      <alignment/>
      <protection/>
    </xf>
    <xf numFmtId="0" fontId="3" fillId="0" borderId="11" xfId="0" applyFont="1" applyBorder="1" applyAlignment="1" applyProtection="1">
      <alignment horizontal="center"/>
      <protection locked="0"/>
    </xf>
    <xf numFmtId="165" fontId="3" fillId="0" borderId="11" xfId="0" applyNumberFormat="1" applyFont="1" applyBorder="1" applyAlignment="1">
      <alignment horizontal="center"/>
    </xf>
    <xf numFmtId="165" fontId="3" fillId="0" borderId="31" xfId="0" applyNumberFormat="1" applyFont="1" applyBorder="1" applyAlignment="1">
      <alignment horizontal="center"/>
    </xf>
    <xf numFmtId="0" fontId="2" fillId="33" borderId="58" xfId="0" applyFont="1" applyFill="1" applyBorder="1" applyAlignment="1" applyProtection="1">
      <alignment horizontal="right"/>
      <protection locked="0"/>
    </xf>
    <xf numFmtId="0" fontId="2" fillId="33" borderId="59" xfId="0" applyFont="1" applyFill="1" applyBorder="1" applyAlignment="1" applyProtection="1">
      <alignment horizontal="right"/>
      <protection locked="0"/>
    </xf>
    <xf numFmtId="0" fontId="2" fillId="33" borderId="60" xfId="0" applyFont="1" applyFill="1" applyBorder="1" applyAlignment="1" applyProtection="1">
      <alignment horizontal="right"/>
      <protection locked="0"/>
    </xf>
    <xf numFmtId="165" fontId="2" fillId="33" borderId="58" xfId="0" applyNumberFormat="1" applyFont="1" applyFill="1" applyBorder="1" applyAlignment="1" applyProtection="1">
      <alignment horizontal="right"/>
      <protection locked="0"/>
    </xf>
    <xf numFmtId="165" fontId="2" fillId="33" borderId="59" xfId="0" applyNumberFormat="1" applyFont="1" applyFill="1" applyBorder="1" applyAlignment="1" applyProtection="1">
      <alignment horizontal="right"/>
      <protection locked="0"/>
    </xf>
    <xf numFmtId="165" fontId="2" fillId="33" borderId="60" xfId="0" applyNumberFormat="1" applyFont="1" applyFill="1" applyBorder="1" applyAlignment="1" applyProtection="1">
      <alignment horizontal="right"/>
      <protection locked="0"/>
    </xf>
    <xf numFmtId="165" fontId="4" fillId="0" borderId="61" xfId="0" applyNumberFormat="1" applyFont="1" applyBorder="1" applyAlignment="1">
      <alignment horizontal="right"/>
    </xf>
    <xf numFmtId="165" fontId="4" fillId="0" borderId="62" xfId="0" applyNumberFormat="1" applyFont="1" applyBorder="1" applyAlignment="1">
      <alignment horizontal="right"/>
    </xf>
    <xf numFmtId="165" fontId="4" fillId="0" borderId="63" xfId="0" applyNumberFormat="1" applyFont="1" applyBorder="1" applyAlignment="1">
      <alignment horizontal="right"/>
    </xf>
    <xf numFmtId="164" fontId="4" fillId="0" borderId="61" xfId="0" applyNumberFormat="1" applyFont="1" applyBorder="1" applyAlignment="1">
      <alignment horizontal="right"/>
    </xf>
    <xf numFmtId="164" fontId="4" fillId="0" borderId="62" xfId="0" applyNumberFormat="1" applyFont="1" applyBorder="1" applyAlignment="1">
      <alignment horizontal="right"/>
    </xf>
    <xf numFmtId="164" fontId="4" fillId="0" borderId="63" xfId="0" applyNumberFormat="1" applyFont="1" applyBorder="1" applyAlignment="1">
      <alignment horizontal="right"/>
    </xf>
    <xf numFmtId="166" fontId="18" fillId="0" borderId="0" xfId="0" applyNumberFormat="1" applyFont="1" applyAlignment="1" applyProtection="1">
      <alignment horizontal="center" vertical="center"/>
      <protection locked="0"/>
    </xf>
    <xf numFmtId="166" fontId="6" fillId="0" borderId="0" xfId="0" applyNumberFormat="1" applyFont="1" applyAlignment="1">
      <alignment horizontal="center" vertical="center"/>
    </xf>
    <xf numFmtId="166" fontId="28" fillId="0" borderId="0" xfId="0" applyNumberFormat="1" applyFont="1" applyAlignment="1" applyProtection="1">
      <alignment horizontal="center" vertical="center"/>
      <protection locked="0"/>
    </xf>
    <xf numFmtId="166" fontId="6" fillId="0" borderId="0" xfId="0" applyNumberFormat="1" applyFont="1" applyAlignment="1">
      <alignment/>
    </xf>
    <xf numFmtId="44" fontId="0" fillId="0" borderId="49" xfId="44" applyFont="1" applyBorder="1" applyAlignment="1">
      <alignment/>
    </xf>
    <xf numFmtId="166" fontId="0" fillId="0" borderId="40" xfId="0" applyNumberFormat="1" applyFont="1" applyBorder="1" applyAlignment="1" applyProtection="1">
      <alignment horizontal="left"/>
      <protection/>
    </xf>
    <xf numFmtId="166" fontId="27" fillId="0" borderId="0" xfId="0" applyNumberFormat="1" applyFont="1" applyBorder="1" applyAlignment="1" applyProtection="1">
      <alignment horizontal="left"/>
      <protection/>
    </xf>
    <xf numFmtId="166" fontId="0" fillId="0" borderId="64" xfId="0" applyNumberFormat="1" applyFont="1" applyBorder="1" applyAlignment="1" applyProtection="1">
      <alignment horizontal="left"/>
      <protection/>
    </xf>
    <xf numFmtId="167" fontId="80" fillId="35" borderId="45" xfId="0" applyNumberFormat="1" applyFont="1" applyFill="1" applyBorder="1" applyAlignment="1" applyProtection="1">
      <alignment/>
      <protection locked="0"/>
    </xf>
    <xf numFmtId="167" fontId="80" fillId="0" borderId="45" xfId="0" applyNumberFormat="1" applyFont="1" applyBorder="1" applyAlignment="1" applyProtection="1">
      <alignment horizontal="left"/>
      <protection/>
    </xf>
    <xf numFmtId="44" fontId="80" fillId="35" borderId="45" xfId="44" applyFont="1" applyFill="1" applyBorder="1" applyAlignment="1" applyProtection="1">
      <alignment/>
      <protection locked="0"/>
    </xf>
    <xf numFmtId="167" fontId="80" fillId="35" borderId="49" xfId="0" applyNumberFormat="1" applyFont="1" applyFill="1" applyBorder="1" applyAlignment="1" applyProtection="1">
      <alignment/>
      <protection locked="0"/>
    </xf>
    <xf numFmtId="164" fontId="0" fillId="0" borderId="45" xfId="0" applyNumberFormat="1" applyFont="1" applyBorder="1" applyAlignment="1" applyProtection="1">
      <alignment horizontal="left"/>
      <protection/>
    </xf>
    <xf numFmtId="172" fontId="16" fillId="35" borderId="65" xfId="44" applyNumberFormat="1" applyFont="1" applyFill="1" applyBorder="1" applyAlignment="1" applyProtection="1">
      <alignment/>
      <protection locked="0"/>
    </xf>
    <xf numFmtId="172" fontId="16" fillId="35" borderId="46" xfId="44" applyNumberFormat="1" applyFont="1" applyFill="1" applyBorder="1" applyAlignment="1" applyProtection="1">
      <alignment/>
      <protection locked="0"/>
    </xf>
    <xf numFmtId="44" fontId="16" fillId="35" borderId="45" xfId="44" applyFont="1" applyFill="1" applyBorder="1" applyAlignment="1" applyProtection="1">
      <alignment/>
      <protection locked="0"/>
    </xf>
    <xf numFmtId="44" fontId="16" fillId="35" borderId="65" xfId="44" applyFont="1" applyFill="1" applyBorder="1" applyAlignment="1" applyProtection="1">
      <alignment/>
      <protection locked="0"/>
    </xf>
    <xf numFmtId="44" fontId="16" fillId="35" borderId="46" xfId="44" applyFont="1" applyFill="1" applyBorder="1" applyAlignment="1" applyProtection="1">
      <alignment/>
      <protection locked="0"/>
    </xf>
    <xf numFmtId="166" fontId="0" fillId="0" borderId="45" xfId="0" applyNumberFormat="1" applyFont="1" applyFill="1" applyBorder="1" applyAlignment="1" applyProtection="1">
      <alignment horizontal="left"/>
      <protection locked="0"/>
    </xf>
    <xf numFmtId="166" fontId="6" fillId="0" borderId="31" xfId="0" applyNumberFormat="1" applyFont="1" applyBorder="1" applyAlignment="1" applyProtection="1">
      <alignment horizontal="left"/>
      <protection/>
    </xf>
    <xf numFmtId="165" fontId="0" fillId="0" borderId="11" xfId="0" applyNumberFormat="1" applyFont="1" applyBorder="1" applyAlignment="1">
      <alignment/>
    </xf>
    <xf numFmtId="166" fontId="0" fillId="0" borderId="11" xfId="0" applyNumberFormat="1" applyFont="1" applyBorder="1" applyAlignment="1">
      <alignment/>
    </xf>
    <xf numFmtId="1" fontId="0" fillId="0" borderId="11" xfId="0" applyNumberFormat="1" applyFont="1" applyFill="1" applyBorder="1" applyAlignment="1" applyProtection="1">
      <alignment/>
      <protection/>
    </xf>
    <xf numFmtId="1" fontId="17" fillId="0" borderId="11" xfId="0" applyNumberFormat="1" applyFont="1" applyBorder="1" applyAlignment="1" applyProtection="1">
      <alignment/>
      <protection/>
    </xf>
    <xf numFmtId="1" fontId="0" fillId="0" borderId="11" xfId="0" applyNumberFormat="1" applyFont="1" applyBorder="1" applyAlignment="1" applyProtection="1">
      <alignment/>
      <protection/>
    </xf>
    <xf numFmtId="167" fontId="0" fillId="0" borderId="11" xfId="0" applyNumberFormat="1" applyFont="1" applyBorder="1" applyAlignment="1" applyProtection="1">
      <alignment/>
      <protection/>
    </xf>
    <xf numFmtId="166" fontId="6" fillId="0" borderId="11" xfId="0" applyNumberFormat="1" applyFont="1" applyBorder="1" applyAlignment="1" applyProtection="1">
      <alignment/>
      <protection/>
    </xf>
    <xf numFmtId="1" fontId="0" fillId="0" borderId="11" xfId="0" applyNumberFormat="1" applyFont="1" applyBorder="1" applyAlignment="1" applyProtection="1">
      <alignment horizontal="left"/>
      <protection/>
    </xf>
    <xf numFmtId="1" fontId="6" fillId="0" borderId="11" xfId="0" applyNumberFormat="1" applyFont="1" applyBorder="1" applyAlignment="1" applyProtection="1">
      <alignment/>
      <protection/>
    </xf>
    <xf numFmtId="1" fontId="38" fillId="0" borderId="11" xfId="0" applyNumberFormat="1" applyFont="1" applyBorder="1" applyAlignment="1" applyProtection="1">
      <alignment/>
      <protection/>
    </xf>
    <xf numFmtId="1" fontId="0" fillId="0" borderId="11" xfId="0" applyNumberFormat="1" applyFont="1" applyBorder="1" applyAlignment="1" applyProtection="1">
      <alignment horizontal="right"/>
      <protection/>
    </xf>
    <xf numFmtId="166" fontId="39" fillId="0" borderId="11" xfId="0" applyNumberFormat="1" applyFont="1" applyBorder="1" applyAlignment="1">
      <alignment/>
    </xf>
    <xf numFmtId="1" fontId="0" fillId="0" borderId="31" xfId="0" applyNumberFormat="1" applyFont="1" applyBorder="1" applyAlignment="1" applyProtection="1">
      <alignment/>
      <protection/>
    </xf>
    <xf numFmtId="1" fontId="30" fillId="0" borderId="11" xfId="0" applyNumberFormat="1" applyFont="1" applyBorder="1" applyAlignment="1" applyProtection="1">
      <alignment horizontal="left"/>
      <protection/>
    </xf>
    <xf numFmtId="169" fontId="0" fillId="0" borderId="11" xfId="0" applyNumberFormat="1" applyFont="1" applyBorder="1" applyAlignment="1" applyProtection="1">
      <alignment/>
      <protection/>
    </xf>
    <xf numFmtId="165" fontId="6" fillId="0" borderId="11" xfId="0" applyNumberFormat="1" applyFont="1" applyBorder="1" applyAlignment="1" applyProtection="1">
      <alignment/>
      <protection/>
    </xf>
    <xf numFmtId="166" fontId="35" fillId="0" borderId="0" xfId="0" applyNumberFormat="1" applyFont="1" applyBorder="1" applyAlignment="1">
      <alignment/>
    </xf>
    <xf numFmtId="166" fontId="34" fillId="0" borderId="0" xfId="0" applyNumberFormat="1" applyFont="1" applyBorder="1" applyAlignment="1" applyProtection="1">
      <alignment/>
      <protection/>
    </xf>
    <xf numFmtId="169" fontId="6" fillId="0" borderId="66" xfId="0" applyNumberFormat="1" applyFont="1" applyBorder="1" applyAlignment="1" applyProtection="1">
      <alignment horizontal="left"/>
      <protection/>
    </xf>
    <xf numFmtId="166" fontId="6" fillId="0" borderId="41" xfId="0" applyNumberFormat="1" applyFont="1" applyBorder="1" applyAlignment="1" applyProtection="1">
      <alignment horizontal="left"/>
      <protection/>
    </xf>
    <xf numFmtId="165" fontId="6" fillId="0" borderId="50" xfId="0" applyNumberFormat="1" applyFont="1" applyBorder="1" applyAlignment="1" applyProtection="1">
      <alignment/>
      <protection/>
    </xf>
    <xf numFmtId="165" fontId="6" fillId="0" borderId="50" xfId="0" applyNumberFormat="1" applyFont="1" applyBorder="1" applyAlignment="1" applyProtection="1">
      <alignment horizontal="left"/>
      <protection/>
    </xf>
    <xf numFmtId="165" fontId="6" fillId="0" borderId="50" xfId="0" applyNumberFormat="1" applyFont="1" applyBorder="1" applyAlignment="1" applyProtection="1">
      <alignment/>
      <protection/>
    </xf>
    <xf numFmtId="165" fontId="6" fillId="0" borderId="51" xfId="0" applyNumberFormat="1" applyFont="1" applyBorder="1" applyAlignment="1" applyProtection="1">
      <alignment/>
      <protection/>
    </xf>
    <xf numFmtId="7" fontId="6" fillId="0" borderId="30" xfId="0" applyNumberFormat="1" applyFont="1" applyBorder="1" applyAlignment="1" applyProtection="1">
      <alignment/>
      <protection/>
    </xf>
    <xf numFmtId="166" fontId="18" fillId="0" borderId="67" xfId="0" applyNumberFormat="1" applyFont="1" applyFill="1" applyBorder="1" applyAlignment="1" applyProtection="1">
      <alignment horizontal="right"/>
      <protection/>
    </xf>
    <xf numFmtId="166" fontId="6" fillId="0" borderId="68" xfId="0" applyNumberFormat="1" applyFont="1" applyBorder="1" applyAlignment="1" applyProtection="1">
      <alignment horizontal="center" vertical="center"/>
      <protection/>
    </xf>
    <xf numFmtId="166" fontId="6" fillId="0" borderId="69" xfId="0" applyNumberFormat="1" applyFont="1" applyBorder="1" applyAlignment="1">
      <alignment horizontal="center" vertical="center"/>
    </xf>
    <xf numFmtId="166" fontId="6" fillId="0" borderId="69" xfId="0" applyNumberFormat="1" applyFont="1" applyBorder="1" applyAlignment="1" applyProtection="1">
      <alignment horizontal="center" vertical="center"/>
      <protection/>
    </xf>
    <xf numFmtId="7" fontId="6" fillId="0" borderId="69" xfId="0" applyNumberFormat="1" applyFont="1" applyBorder="1" applyAlignment="1" applyProtection="1">
      <alignment horizontal="center" vertical="center"/>
      <protection/>
    </xf>
    <xf numFmtId="166" fontId="18" fillId="0" borderId="70" xfId="0" applyNumberFormat="1" applyFont="1" applyBorder="1" applyAlignment="1" applyProtection="1">
      <alignment horizontal="center" vertical="center"/>
      <protection locked="0"/>
    </xf>
    <xf numFmtId="166" fontId="6" fillId="0" borderId="31" xfId="0" applyNumberFormat="1" applyFont="1" applyBorder="1" applyAlignment="1">
      <alignment horizontal="right"/>
    </xf>
    <xf numFmtId="166" fontId="16" fillId="0" borderId="71" xfId="0" applyNumberFormat="1" applyFont="1" applyBorder="1" applyAlignment="1" applyProtection="1">
      <alignment horizontal="center" wrapText="1"/>
      <protection locked="0"/>
    </xf>
    <xf numFmtId="166" fontId="6" fillId="0" borderId="14" xfId="0" applyNumberFormat="1" applyFont="1" applyBorder="1" applyAlignment="1">
      <alignment horizontal="right"/>
    </xf>
    <xf numFmtId="166" fontId="31" fillId="0" borderId="72" xfId="0" applyNumberFormat="1" applyFont="1" applyBorder="1" applyAlignment="1">
      <alignment/>
    </xf>
    <xf numFmtId="166" fontId="0" fillId="0" borderId="57" xfId="0" applyNumberFormat="1" applyFont="1" applyFill="1" applyBorder="1" applyAlignment="1">
      <alignment horizontal="left"/>
    </xf>
    <xf numFmtId="166" fontId="0" fillId="0" borderId="36" xfId="0" applyNumberFormat="1" applyFont="1" applyBorder="1" applyAlignment="1">
      <alignment/>
    </xf>
    <xf numFmtId="44" fontId="16" fillId="36" borderId="73" xfId="44" applyFont="1" applyFill="1" applyBorder="1" applyAlignment="1" applyProtection="1">
      <alignment/>
      <protection locked="0"/>
    </xf>
    <xf numFmtId="0" fontId="7" fillId="0" borderId="0" xfId="0" applyFont="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2" fillId="0" borderId="10" xfId="0" applyFont="1" applyBorder="1" applyAlignment="1">
      <alignment horizontal="right"/>
    </xf>
    <xf numFmtId="0" fontId="2" fillId="0" borderId="11" xfId="0" applyFont="1" applyBorder="1" applyAlignment="1">
      <alignment horizontal="right"/>
    </xf>
    <xf numFmtId="166" fontId="31" fillId="0" borderId="0" xfId="0" applyNumberFormat="1" applyFont="1" applyAlignment="1">
      <alignment horizontal="center" wrapText="1"/>
    </xf>
    <xf numFmtId="166" fontId="6" fillId="0" borderId="0" xfId="0" applyNumberFormat="1" applyFont="1" applyAlignment="1">
      <alignment horizontal="center" wrapText="1"/>
    </xf>
    <xf numFmtId="166" fontId="32" fillId="0" borderId="0" xfId="0" applyNumberFormat="1" applyFont="1" applyAlignment="1" applyProtection="1">
      <alignment horizontal="center" wrapText="1"/>
      <protection/>
    </xf>
    <xf numFmtId="166" fontId="10" fillId="37" borderId="68" xfId="0" applyNumberFormat="1" applyFont="1" applyFill="1" applyBorder="1" applyAlignment="1">
      <alignment horizontal="center" wrapText="1"/>
    </xf>
    <xf numFmtId="166" fontId="11" fillId="37" borderId="69" xfId="0" applyNumberFormat="1" applyFont="1" applyFill="1" applyBorder="1" applyAlignment="1">
      <alignment horizontal="center" wrapText="1"/>
    </xf>
    <xf numFmtId="166" fontId="11" fillId="37" borderId="70" xfId="0" applyNumberFormat="1" applyFont="1" applyFill="1" applyBorder="1" applyAlignment="1">
      <alignment horizontal="center" wrapText="1"/>
    </xf>
    <xf numFmtId="166" fontId="9" fillId="0" borderId="34" xfId="0" applyNumberFormat="1" applyFont="1" applyBorder="1" applyAlignment="1" applyProtection="1" quotePrefix="1">
      <alignment horizontal="center"/>
      <protection/>
    </xf>
    <xf numFmtId="166" fontId="9" fillId="0" borderId="34" xfId="0" applyNumberFormat="1" applyFont="1" applyBorder="1" applyAlignment="1" applyProtection="1">
      <alignment horizontal="center"/>
      <protection/>
    </xf>
    <xf numFmtId="166" fontId="0"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609600</xdr:colOff>
      <xdr:row>5</xdr:row>
      <xdr:rowOff>123825</xdr:rowOff>
    </xdr:from>
    <xdr:to>
      <xdr:col>10</xdr:col>
      <xdr:colOff>733425</xdr:colOff>
      <xdr:row>13</xdr:row>
      <xdr:rowOff>76200</xdr:rowOff>
    </xdr:to>
    <xdr:pic>
      <xdr:nvPicPr>
        <xdr:cNvPr id="1" name="Picture 2" descr="firm"/>
        <xdr:cNvPicPr preferRelativeResize="1">
          <a:picLocks noChangeAspect="1"/>
        </xdr:cNvPicPr>
      </xdr:nvPicPr>
      <xdr:blipFill>
        <a:blip r:embed="rId1"/>
        <a:stretch>
          <a:fillRect/>
        </a:stretch>
      </xdr:blipFill>
      <xdr:spPr>
        <a:xfrm>
          <a:off x="8848725" y="2152650"/>
          <a:ext cx="857250" cy="1247775"/>
        </a:xfrm>
        <a:prstGeom prst="rect">
          <a:avLst/>
        </a:prstGeom>
        <a:noFill/>
        <a:ln w="9525" cmpd="sng">
          <a:noFill/>
        </a:ln>
      </xdr:spPr>
    </xdr:pic>
    <xdr:clientData/>
  </xdr:twoCellAnchor>
  <xdr:twoCellAnchor editAs="oneCell">
    <xdr:from>
      <xdr:col>0</xdr:col>
      <xdr:colOff>0</xdr:colOff>
      <xdr:row>0</xdr:row>
      <xdr:rowOff>0</xdr:rowOff>
    </xdr:from>
    <xdr:to>
      <xdr:col>12</xdr:col>
      <xdr:colOff>647700</xdr:colOff>
      <xdr:row>0</xdr:row>
      <xdr:rowOff>1200150</xdr:rowOff>
    </xdr:to>
    <xdr:pic>
      <xdr:nvPicPr>
        <xdr:cNvPr id="2" name="Picture 5"/>
        <xdr:cNvPicPr preferRelativeResize="1">
          <a:picLocks noChangeAspect="1"/>
        </xdr:cNvPicPr>
      </xdr:nvPicPr>
      <xdr:blipFill>
        <a:blip r:embed="rId2"/>
        <a:stretch>
          <a:fillRect/>
        </a:stretch>
      </xdr:blipFill>
      <xdr:spPr>
        <a:xfrm>
          <a:off x="0" y="0"/>
          <a:ext cx="10639425" cy="1200150"/>
        </a:xfrm>
        <a:prstGeom prst="rect">
          <a:avLst/>
        </a:prstGeom>
        <a:noFill/>
        <a:ln w="9525" cmpd="sng">
          <a:noFill/>
        </a:ln>
      </xdr:spPr>
    </xdr:pic>
    <xdr:clientData/>
  </xdr:twoCellAnchor>
  <xdr:twoCellAnchor editAs="oneCell">
    <xdr:from>
      <xdr:col>0</xdr:col>
      <xdr:colOff>0</xdr:colOff>
      <xdr:row>0</xdr:row>
      <xdr:rowOff>152400</xdr:rowOff>
    </xdr:from>
    <xdr:to>
      <xdr:col>3</xdr:col>
      <xdr:colOff>209550</xdr:colOff>
      <xdr:row>0</xdr:row>
      <xdr:rowOff>990600</xdr:rowOff>
    </xdr:to>
    <xdr:pic>
      <xdr:nvPicPr>
        <xdr:cNvPr id="3" name="Picture 7"/>
        <xdr:cNvPicPr preferRelativeResize="1">
          <a:picLocks noChangeAspect="1"/>
        </xdr:cNvPicPr>
      </xdr:nvPicPr>
      <xdr:blipFill>
        <a:blip r:embed="rId3"/>
        <a:stretch>
          <a:fillRect/>
        </a:stretch>
      </xdr:blipFill>
      <xdr:spPr>
        <a:xfrm>
          <a:off x="0" y="152400"/>
          <a:ext cx="3371850" cy="838200"/>
        </a:xfrm>
        <a:prstGeom prst="rect">
          <a:avLst/>
        </a:prstGeom>
        <a:noFill/>
        <a:ln w="9525" cmpd="sng">
          <a:noFill/>
        </a:ln>
      </xdr:spPr>
    </xdr:pic>
    <xdr:clientData/>
  </xdr:twoCellAnchor>
  <xdr:twoCellAnchor>
    <xdr:from>
      <xdr:col>2</xdr:col>
      <xdr:colOff>495300</xdr:colOff>
      <xdr:row>0</xdr:row>
      <xdr:rowOff>38100</xdr:rowOff>
    </xdr:from>
    <xdr:to>
      <xdr:col>13</xdr:col>
      <xdr:colOff>0</xdr:colOff>
      <xdr:row>0</xdr:row>
      <xdr:rowOff>1143000</xdr:rowOff>
    </xdr:to>
    <xdr:sp>
      <xdr:nvSpPr>
        <xdr:cNvPr id="4" name="TextBox 1"/>
        <xdr:cNvSpPr txBox="1">
          <a:spLocks noChangeArrowheads="1"/>
        </xdr:cNvSpPr>
      </xdr:nvSpPr>
      <xdr:spPr>
        <a:xfrm>
          <a:off x="2581275" y="38100"/>
          <a:ext cx="8067675" cy="1104900"/>
        </a:xfrm>
        <a:prstGeom prst="rect">
          <a:avLst/>
        </a:prstGeom>
        <a:noFill/>
        <a:ln w="9525" cmpd="sng">
          <a:noFill/>
        </a:ln>
      </xdr:spPr>
      <xdr:txBody>
        <a:bodyPr vertOverflow="clip" wrap="square"/>
        <a:p>
          <a:pPr algn="l">
            <a:defRPr/>
          </a:pPr>
          <a:r>
            <a:rPr lang="en-US" cap="none" sz="1800" b="1" i="0" u="none" baseline="0">
              <a:solidFill>
                <a:srgbClr val="FFFFFF"/>
              </a:solidFill>
              <a:latin typeface="Calibri"/>
              <a:ea typeface="Calibri"/>
              <a:cs typeface="Calibri"/>
            </a:rPr>
            <a:t>2013 Estimated Crop Budget   </a:t>
          </a:r>
          <a:r>
            <a:rPr lang="en-US" cap="none" sz="1800" b="1" i="0" u="none" baseline="0">
              <a:solidFill>
                <a:srgbClr val="FFFFFF"/>
              </a:solidFill>
              <a:latin typeface="Calibri"/>
              <a:ea typeface="Calibri"/>
              <a:cs typeface="Calibri"/>
            </a:rPr>
            <a:t>
</a:t>
          </a:r>
          <a:r>
            <a:rPr lang="en-US" cap="none" sz="500" b="1" i="0" u="none" baseline="0">
              <a:solidFill>
                <a:srgbClr val="FFFFFF"/>
              </a:solidFill>
              <a:latin typeface="Calibri"/>
              <a:ea typeface="Calibri"/>
              <a:cs typeface="Calibri"/>
            </a:rPr>
            <a:t>              </a:t>
          </a:r>
          <a:r>
            <a:rPr lang="en-US" cap="none" sz="500" b="0" i="0" u="none" baseline="0">
              <a:solidFill>
                <a:srgbClr val="FFFFFF"/>
              </a:solidFill>
              <a:latin typeface="Calibri"/>
              <a:ea typeface="Calibri"/>
              <a:cs typeface="Calibri"/>
            </a:rPr>
            <a:t>
</a:t>
          </a:r>
          <a:r>
            <a:rPr lang="en-US" cap="none" sz="1400" b="0" i="0" u="none" baseline="0">
              <a:solidFill>
                <a:srgbClr val="FFFFFF"/>
              </a:solidFill>
              <a:latin typeface="Calibri"/>
              <a:ea typeface="Calibri"/>
              <a:cs typeface="Calibri"/>
            </a:rPr>
            <a:t>Template by: Dennis Stein, Extension Educator, District Farm Business Management</a:t>
          </a:r>
          <a:r>
            <a:rPr lang="en-US" cap="none" sz="1400" b="0" i="0" u="none" baseline="0">
              <a:solidFill>
                <a:srgbClr val="FFFFFF"/>
              </a:solidFill>
              <a:latin typeface="Calibri"/>
              <a:ea typeface="Calibri"/>
              <a:cs typeface="Calibri"/>
            </a:rPr>
            <a:t>
</a:t>
          </a:r>
          <a:r>
            <a:rPr lang="en-US" cap="none" sz="1400" b="0" i="0" u="none" baseline="0">
              <a:solidFill>
                <a:srgbClr val="FFFFFF"/>
              </a:solidFill>
              <a:latin typeface="Calibri"/>
              <a:ea typeface="Calibri"/>
              <a:cs typeface="Calibri"/>
            </a:rPr>
            <a:t>Michigan State University Extension </a:t>
          </a:r>
          <a:r>
            <a:rPr lang="en-US" cap="none" sz="1400" b="0" i="0" u="none" baseline="0">
              <a:solidFill>
                <a:srgbClr val="FFFFFF"/>
              </a:solidFill>
              <a:latin typeface="Calibri"/>
              <a:ea typeface="Calibri"/>
              <a:cs typeface="Calibri"/>
            </a:rPr>
            <a:t>♦</a:t>
          </a:r>
          <a:r>
            <a:rPr lang="en-US" cap="none" sz="1400" b="0" i="0" u="none" baseline="0">
              <a:solidFill>
                <a:srgbClr val="FFFFFF"/>
              </a:solidFill>
              <a:latin typeface="Calibri"/>
              <a:ea typeface="Calibri"/>
              <a:cs typeface="Calibri"/>
            </a:rPr>
            <a:t> 362 Green St., Caro  MI  48723 
</a:t>
          </a:r>
          <a:r>
            <a:rPr lang="en-US" cap="none" sz="1400" b="0" i="0" u="none" baseline="0">
              <a:solidFill>
                <a:srgbClr val="FFFFFF"/>
              </a:solidFill>
              <a:latin typeface="Calibri"/>
              <a:ea typeface="Calibri"/>
              <a:cs typeface="Calibri"/>
            </a:rPr>
            <a:t>phone: (989) 672-3870 </a:t>
          </a:r>
          <a:r>
            <a:rPr lang="en-US" cap="none" sz="1400" b="0" i="0" u="none" baseline="0">
              <a:solidFill>
                <a:srgbClr val="FFFFFF"/>
              </a:solidFill>
              <a:latin typeface="Calibri"/>
              <a:ea typeface="Calibri"/>
              <a:cs typeface="Calibri"/>
            </a:rPr>
            <a:t>♦</a:t>
          </a:r>
          <a:r>
            <a:rPr lang="en-US" cap="none" sz="1400" b="0" i="0" u="none" baseline="0">
              <a:solidFill>
                <a:srgbClr val="FFFFFF"/>
              </a:solidFill>
              <a:latin typeface="Calibri"/>
              <a:ea typeface="Calibri"/>
              <a:cs typeface="Calibri"/>
            </a:rPr>
            <a:t> email: steind@anr.msu.edu </a:t>
          </a:r>
          <a:r>
            <a:rPr lang="en-US" cap="none" sz="1400" b="0" i="0" u="none" baseline="0">
              <a:solidFill>
                <a:srgbClr val="FFFFFF"/>
              </a:solidFill>
              <a:latin typeface="Calibri"/>
              <a:ea typeface="Calibri"/>
              <a:cs typeface="Calibri"/>
            </a:rPr>
            <a:t>♦</a:t>
          </a:r>
          <a:r>
            <a:rPr lang="en-US" cap="none" sz="1400" b="0" i="0" u="none" baseline="0">
              <a:solidFill>
                <a:srgbClr val="FFFFFF"/>
              </a:solidFill>
              <a:latin typeface="Calibri"/>
              <a:ea typeface="Calibri"/>
              <a:cs typeface="Calibri"/>
            </a:rPr>
            <a:t> webpage: http://www.msu.edu/user/steind</a:t>
          </a:r>
          <a:r>
            <a:rPr lang="en-US" cap="none" sz="1400" b="0" i="0" u="none" baseline="0">
              <a:solidFill>
                <a:srgbClr val="FFFFFF"/>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O48"/>
  <sheetViews>
    <sheetView zoomScale="75" zoomScaleNormal="75" zoomScalePageLayoutView="0" workbookViewId="0" topLeftCell="A1">
      <selection activeCell="AO47" sqref="AO47"/>
    </sheetView>
  </sheetViews>
  <sheetFormatPr defaultColWidth="9.140625" defaultRowHeight="12.75"/>
  <cols>
    <col min="1" max="1" width="17.28125" style="0" bestFit="1" customWidth="1"/>
    <col min="2" max="6" width="9.7109375" style="0" customWidth="1"/>
    <col min="7" max="7" width="6.7109375" style="0" customWidth="1"/>
    <col min="8" max="8" width="18.421875" style="0" customWidth="1"/>
    <col min="9" max="10" width="9.7109375" style="0" customWidth="1"/>
    <col min="11" max="11" width="5.8515625" style="0" bestFit="1" customWidth="1"/>
    <col min="12" max="12" width="10.421875" style="0" bestFit="1" customWidth="1"/>
    <col min="13" max="13" width="9.28125" style="0" bestFit="1" customWidth="1"/>
    <col min="14" max="14" width="5.00390625" style="0" customWidth="1"/>
    <col min="15" max="15" width="17.00390625" style="0" customWidth="1"/>
    <col min="16" max="17" width="9.7109375" style="0" customWidth="1"/>
    <col min="18" max="18" width="5.8515625" style="0" bestFit="1" customWidth="1"/>
    <col min="19" max="20" width="9.7109375" style="0" customWidth="1"/>
    <col min="21" max="21" width="3.8515625" style="0" customWidth="1"/>
    <col min="22" max="22" width="17.421875" style="0" customWidth="1"/>
    <col min="23" max="24" width="9.7109375" style="0" customWidth="1"/>
    <col min="25" max="25" width="5.8515625" style="0" bestFit="1" customWidth="1"/>
    <col min="26" max="27" width="9.7109375" style="0" customWidth="1"/>
    <col min="28" max="28" width="3.8515625" style="0" customWidth="1"/>
    <col min="29" max="29" width="21.421875" style="0" customWidth="1"/>
    <col min="30" max="30" width="4.7109375" style="0" customWidth="1"/>
    <col min="32" max="32" width="5.8515625" style="0" bestFit="1" customWidth="1"/>
    <col min="35" max="35" width="5.140625" style="0" customWidth="1"/>
  </cols>
  <sheetData>
    <row r="1" spans="1:41" ht="20.25" customHeight="1">
      <c r="A1" s="385" t="s">
        <v>14</v>
      </c>
      <c r="B1" s="385"/>
      <c r="C1" s="385"/>
      <c r="D1" s="385"/>
      <c r="E1" s="385"/>
      <c r="F1" s="385"/>
      <c r="G1" s="80" t="s">
        <v>108</v>
      </c>
      <c r="H1" s="385" t="s">
        <v>90</v>
      </c>
      <c r="I1" s="385"/>
      <c r="J1" s="385"/>
      <c r="K1" s="385"/>
      <c r="L1" s="385"/>
      <c r="M1" s="385"/>
      <c r="O1" s="385" t="s">
        <v>13</v>
      </c>
      <c r="P1" s="385"/>
      <c r="Q1" s="385"/>
      <c r="R1" s="385"/>
      <c r="S1" s="385"/>
      <c r="T1" s="385"/>
      <c r="V1" s="385" t="s">
        <v>91</v>
      </c>
      <c r="W1" s="385"/>
      <c r="X1" s="385"/>
      <c r="Y1" s="385"/>
      <c r="Z1" s="385"/>
      <c r="AA1" s="385"/>
      <c r="AC1" s="385" t="s">
        <v>15</v>
      </c>
      <c r="AD1" s="385"/>
      <c r="AE1" s="385"/>
      <c r="AF1" s="385"/>
      <c r="AG1" s="385"/>
      <c r="AH1" s="385"/>
      <c r="AJ1" s="385" t="s">
        <v>106</v>
      </c>
      <c r="AK1" s="385"/>
      <c r="AL1" s="385"/>
      <c r="AM1" s="385"/>
      <c r="AN1" s="385"/>
      <c r="AO1" s="385"/>
    </row>
    <row r="2" spans="3:38" ht="4.5" customHeight="1">
      <c r="C2" s="1"/>
      <c r="J2" s="1"/>
      <c r="Q2" s="1"/>
      <c r="X2" s="1"/>
      <c r="AE2" s="1"/>
      <c r="AL2" s="1"/>
    </row>
    <row r="3" spans="1:41" ht="25.5" customHeight="1">
      <c r="A3" s="28" t="s">
        <v>49</v>
      </c>
      <c r="B3" s="28"/>
      <c r="C3" s="29" t="s">
        <v>50</v>
      </c>
      <c r="D3" s="30" t="s">
        <v>51</v>
      </c>
      <c r="E3" s="31" t="s">
        <v>52</v>
      </c>
      <c r="F3" s="30" t="s">
        <v>53</v>
      </c>
      <c r="H3" s="28" t="s">
        <v>49</v>
      </c>
      <c r="I3" s="28"/>
      <c r="J3" s="29" t="s">
        <v>50</v>
      </c>
      <c r="K3" s="30" t="s">
        <v>51</v>
      </c>
      <c r="L3" s="31" t="s">
        <v>52</v>
      </c>
      <c r="M3" s="30" t="s">
        <v>53</v>
      </c>
      <c r="O3" s="28" t="s">
        <v>49</v>
      </c>
      <c r="P3" s="28"/>
      <c r="Q3" s="29" t="s">
        <v>50</v>
      </c>
      <c r="R3" s="30" t="s">
        <v>51</v>
      </c>
      <c r="S3" s="31" t="s">
        <v>52</v>
      </c>
      <c r="T3" s="30" t="s">
        <v>53</v>
      </c>
      <c r="V3" s="28" t="s">
        <v>49</v>
      </c>
      <c r="W3" s="28"/>
      <c r="X3" s="29" t="s">
        <v>50</v>
      </c>
      <c r="Y3" s="30" t="s">
        <v>51</v>
      </c>
      <c r="Z3" s="31" t="s">
        <v>52</v>
      </c>
      <c r="AA3" s="30" t="s">
        <v>53</v>
      </c>
      <c r="AC3" s="28" t="s">
        <v>49</v>
      </c>
      <c r="AD3" s="28"/>
      <c r="AE3" s="29" t="s">
        <v>50</v>
      </c>
      <c r="AF3" s="30" t="s">
        <v>51</v>
      </c>
      <c r="AG3" s="31" t="s">
        <v>52</v>
      </c>
      <c r="AH3" s="30" t="s">
        <v>53</v>
      </c>
      <c r="AJ3" s="28" t="s">
        <v>49</v>
      </c>
      <c r="AK3" s="28"/>
      <c r="AL3" s="29" t="s">
        <v>50</v>
      </c>
      <c r="AM3" s="30" t="s">
        <v>51</v>
      </c>
      <c r="AN3" s="31" t="s">
        <v>52</v>
      </c>
      <c r="AO3" s="30" t="s">
        <v>53</v>
      </c>
    </row>
    <row r="4" spans="1:41" ht="9" customHeight="1">
      <c r="A4" s="32"/>
      <c r="B4" s="32"/>
      <c r="C4" s="33"/>
      <c r="D4" s="32"/>
      <c r="E4" s="32"/>
      <c r="F4" s="32"/>
      <c r="H4" s="32"/>
      <c r="I4" s="32"/>
      <c r="J4" s="33"/>
      <c r="K4" s="32"/>
      <c r="L4" s="32"/>
      <c r="M4" s="32"/>
      <c r="O4" s="32"/>
      <c r="P4" s="32"/>
      <c r="Q4" s="33"/>
      <c r="R4" s="32"/>
      <c r="S4" s="32"/>
      <c r="T4" s="32"/>
      <c r="V4" s="32"/>
      <c r="W4" s="32"/>
      <c r="X4" s="33"/>
      <c r="Y4" s="32"/>
      <c r="Z4" s="32"/>
      <c r="AA4" s="32"/>
      <c r="AC4" s="32"/>
      <c r="AD4" s="32"/>
      <c r="AE4" s="33"/>
      <c r="AF4" s="32"/>
      <c r="AG4" s="32"/>
      <c r="AH4" s="32"/>
      <c r="AJ4" s="32"/>
      <c r="AK4" s="32"/>
      <c r="AL4" s="33"/>
      <c r="AM4" s="32"/>
      <c r="AN4" s="32"/>
      <c r="AO4" s="32"/>
    </row>
    <row r="5" spans="1:41" ht="13.5" thickBot="1">
      <c r="A5" s="2" t="s">
        <v>54</v>
      </c>
      <c r="B5" s="34"/>
      <c r="C5" s="35"/>
      <c r="D5" s="34"/>
      <c r="E5" s="34"/>
      <c r="F5" s="34"/>
      <c r="H5" s="2" t="s">
        <v>54</v>
      </c>
      <c r="I5" s="34"/>
      <c r="J5" s="35"/>
      <c r="K5" s="34"/>
      <c r="L5" s="34"/>
      <c r="M5" s="34"/>
      <c r="O5" s="2" t="s">
        <v>54</v>
      </c>
      <c r="P5" s="34"/>
      <c r="Q5" s="35"/>
      <c r="R5" s="34"/>
      <c r="S5" s="34"/>
      <c r="T5" s="34"/>
      <c r="V5" s="2" t="s">
        <v>54</v>
      </c>
      <c r="W5" s="34"/>
      <c r="X5" s="35"/>
      <c r="Y5" s="34"/>
      <c r="Z5" s="34"/>
      <c r="AA5" s="34"/>
      <c r="AC5" s="2" t="s">
        <v>54</v>
      </c>
      <c r="AD5" s="34"/>
      <c r="AE5" s="35"/>
      <c r="AF5" s="34"/>
      <c r="AG5" s="34"/>
      <c r="AH5" s="34"/>
      <c r="AJ5" s="2" t="s">
        <v>54</v>
      </c>
      <c r="AK5" s="34"/>
      <c r="AL5" s="35"/>
      <c r="AM5" s="34"/>
      <c r="AN5" s="34"/>
      <c r="AO5" s="34"/>
    </row>
    <row r="6" spans="1:41" ht="13.5" thickBot="1">
      <c r="A6" s="36" t="str">
        <f>A1</f>
        <v>Corn</v>
      </c>
      <c r="B6" s="34"/>
      <c r="C6" s="35">
        <v>160</v>
      </c>
      <c r="D6" s="37" t="s">
        <v>55</v>
      </c>
      <c r="E6" s="38">
        <v>4</v>
      </c>
      <c r="F6" s="39">
        <f>C6*E6</f>
        <v>640</v>
      </c>
      <c r="H6" s="36" t="str">
        <f>H1</f>
        <v>Sugar Beets</v>
      </c>
      <c r="I6" s="34"/>
      <c r="J6" s="35">
        <v>28</v>
      </c>
      <c r="K6" s="37" t="s">
        <v>94</v>
      </c>
      <c r="L6" s="38">
        <v>43</v>
      </c>
      <c r="M6" s="39">
        <f>J6*L6</f>
        <v>1204</v>
      </c>
      <c r="N6" s="40"/>
      <c r="O6" s="36" t="str">
        <f>O1</f>
        <v>Soybean</v>
      </c>
      <c r="P6" s="34"/>
      <c r="Q6" s="35">
        <v>50</v>
      </c>
      <c r="R6" s="37" t="s">
        <v>95</v>
      </c>
      <c r="S6" s="38">
        <v>9.5</v>
      </c>
      <c r="T6" s="39">
        <f>Q6*S6</f>
        <v>475</v>
      </c>
      <c r="V6" s="36" t="str">
        <f>V1</f>
        <v>Navy Beans</v>
      </c>
      <c r="W6" s="34"/>
      <c r="X6" s="35">
        <v>20</v>
      </c>
      <c r="Y6" s="37" t="s">
        <v>55</v>
      </c>
      <c r="Z6" s="38">
        <v>30</v>
      </c>
      <c r="AA6" s="39">
        <f>X6*Z6</f>
        <v>600</v>
      </c>
      <c r="AC6" s="36" t="str">
        <f>AC1</f>
        <v>Wheat</v>
      </c>
      <c r="AD6" s="34"/>
      <c r="AE6" s="35">
        <v>80</v>
      </c>
      <c r="AF6" s="37" t="s">
        <v>95</v>
      </c>
      <c r="AG6" s="38">
        <v>6.75</v>
      </c>
      <c r="AH6" s="39">
        <f>AE6*AG6</f>
        <v>540</v>
      </c>
      <c r="AJ6" s="36" t="str">
        <f>AJ1</f>
        <v>Alfalfa</v>
      </c>
      <c r="AK6" s="34"/>
      <c r="AL6" s="35">
        <v>5.5</v>
      </c>
      <c r="AM6" s="37" t="s">
        <v>94</v>
      </c>
      <c r="AN6" s="38">
        <v>135</v>
      </c>
      <c r="AO6" s="39">
        <f>AL6*AN6</f>
        <v>742.5</v>
      </c>
    </row>
    <row r="7" spans="1:41" ht="13.5" thickBot="1">
      <c r="A7" s="36"/>
      <c r="B7" s="34"/>
      <c r="C7" s="35"/>
      <c r="D7" s="37"/>
      <c r="E7" s="38"/>
      <c r="F7" s="39"/>
      <c r="H7" s="36"/>
      <c r="I7" s="34"/>
      <c r="J7" s="35"/>
      <c r="K7" s="37"/>
      <c r="L7" s="38"/>
      <c r="M7" s="39"/>
      <c r="N7" s="40"/>
      <c r="O7" s="36"/>
      <c r="P7" s="34"/>
      <c r="Q7" s="35"/>
      <c r="R7" s="37"/>
      <c r="S7" s="38"/>
      <c r="T7" s="39"/>
      <c r="V7" s="36"/>
      <c r="W7" s="34"/>
      <c r="X7" s="35"/>
      <c r="Y7" s="37"/>
      <c r="Z7" s="38"/>
      <c r="AA7" s="39"/>
      <c r="AC7" s="36" t="s">
        <v>96</v>
      </c>
      <c r="AD7" s="34"/>
      <c r="AE7" s="35"/>
      <c r="AF7" s="37"/>
      <c r="AG7" s="38"/>
      <c r="AH7" s="39"/>
      <c r="AJ7" s="36" t="s">
        <v>107</v>
      </c>
      <c r="AK7" s="34"/>
      <c r="AL7" s="35"/>
      <c r="AM7" s="37"/>
      <c r="AN7" s="38"/>
      <c r="AO7" s="39"/>
    </row>
    <row r="8" spans="1:41" ht="13.5" thickBot="1">
      <c r="A8" s="36" t="s">
        <v>6</v>
      </c>
      <c r="B8" s="34"/>
      <c r="C8" s="35"/>
      <c r="D8" s="37"/>
      <c r="E8" s="38"/>
      <c r="F8" s="39">
        <v>10</v>
      </c>
      <c r="H8" s="36" t="s">
        <v>6</v>
      </c>
      <c r="I8" s="34"/>
      <c r="J8" s="35"/>
      <c r="K8" s="37"/>
      <c r="L8" s="38"/>
      <c r="M8" s="39">
        <v>10</v>
      </c>
      <c r="N8" s="40"/>
      <c r="O8" s="36" t="s">
        <v>6</v>
      </c>
      <c r="P8" s="34"/>
      <c r="Q8" s="35"/>
      <c r="R8" s="37"/>
      <c r="S8" s="38"/>
      <c r="T8" s="39">
        <v>10</v>
      </c>
      <c r="V8" s="36" t="s">
        <v>6</v>
      </c>
      <c r="W8" s="34"/>
      <c r="X8" s="35"/>
      <c r="Y8" s="37"/>
      <c r="Z8" s="38"/>
      <c r="AA8" s="39">
        <v>10</v>
      </c>
      <c r="AC8" s="36" t="s">
        <v>6</v>
      </c>
      <c r="AD8" s="34"/>
      <c r="AE8" s="35"/>
      <c r="AF8" s="37"/>
      <c r="AG8" s="38"/>
      <c r="AH8" s="39">
        <v>10</v>
      </c>
      <c r="AJ8" s="36" t="s">
        <v>6</v>
      </c>
      <c r="AK8" s="34"/>
      <c r="AL8" s="35"/>
      <c r="AM8" s="37"/>
      <c r="AN8" s="38"/>
      <c r="AO8" s="39">
        <v>10</v>
      </c>
    </row>
    <row r="9" spans="1:41" ht="12.75">
      <c r="A9" s="2" t="s">
        <v>56</v>
      </c>
      <c r="B9" s="34"/>
      <c r="C9" s="35"/>
      <c r="D9" s="41"/>
      <c r="E9" s="38"/>
      <c r="F9" s="42">
        <f>SUM(F6:F8)</f>
        <v>650</v>
      </c>
      <c r="H9" s="2" t="s">
        <v>56</v>
      </c>
      <c r="I9" s="34"/>
      <c r="J9" s="35"/>
      <c r="K9" s="41"/>
      <c r="L9" s="38"/>
      <c r="M9" s="42">
        <f>SUM(M6:M8)</f>
        <v>1214</v>
      </c>
      <c r="N9" s="40"/>
      <c r="O9" s="2" t="s">
        <v>56</v>
      </c>
      <c r="P9" s="34"/>
      <c r="Q9" s="35"/>
      <c r="R9" s="41"/>
      <c r="S9" s="38"/>
      <c r="T9" s="42">
        <f>SUM(T6:T8)</f>
        <v>485</v>
      </c>
      <c r="V9" s="2" t="s">
        <v>56</v>
      </c>
      <c r="W9" s="34"/>
      <c r="X9" s="35"/>
      <c r="Y9" s="41"/>
      <c r="Z9" s="38"/>
      <c r="AA9" s="42">
        <f>SUM(AA6:AA8)</f>
        <v>610</v>
      </c>
      <c r="AC9" s="2" t="s">
        <v>56</v>
      </c>
      <c r="AD9" s="34"/>
      <c r="AE9" s="35"/>
      <c r="AF9" s="41"/>
      <c r="AG9" s="38"/>
      <c r="AH9" s="42">
        <f>SUM(AH6:AH8)</f>
        <v>550</v>
      </c>
      <c r="AJ9" s="2" t="s">
        <v>56</v>
      </c>
      <c r="AK9" s="34"/>
      <c r="AL9" s="35"/>
      <c r="AM9" s="41"/>
      <c r="AN9" s="38"/>
      <c r="AO9" s="42">
        <f>SUM(AO6:AO8)</f>
        <v>752.5</v>
      </c>
    </row>
    <row r="10" spans="1:41" ht="8.25" customHeight="1">
      <c r="A10" s="34"/>
      <c r="B10" s="34"/>
      <c r="C10" s="35"/>
      <c r="D10" s="41"/>
      <c r="E10" s="38"/>
      <c r="F10" s="32"/>
      <c r="H10" s="34"/>
      <c r="I10" s="34"/>
      <c r="J10" s="35"/>
      <c r="K10" s="41"/>
      <c r="L10" s="38"/>
      <c r="M10" s="32"/>
      <c r="N10" s="43"/>
      <c r="O10" s="34"/>
      <c r="P10" s="34"/>
      <c r="Q10" s="35"/>
      <c r="R10" s="41"/>
      <c r="S10" s="38"/>
      <c r="T10" s="32"/>
      <c r="V10" s="34"/>
      <c r="W10" s="34"/>
      <c r="X10" s="35"/>
      <c r="Y10" s="41"/>
      <c r="Z10" s="38"/>
      <c r="AA10" s="32"/>
      <c r="AC10" s="34"/>
      <c r="AD10" s="34"/>
      <c r="AE10" s="35"/>
      <c r="AF10" s="41"/>
      <c r="AG10" s="38"/>
      <c r="AH10" s="32"/>
      <c r="AJ10" s="34"/>
      <c r="AK10" s="34"/>
      <c r="AL10" s="35"/>
      <c r="AM10" s="41"/>
      <c r="AN10" s="38"/>
      <c r="AO10" s="32"/>
    </row>
    <row r="11" spans="1:41" ht="13.5" thickBot="1">
      <c r="A11" s="2" t="s">
        <v>57</v>
      </c>
      <c r="B11" s="34"/>
      <c r="C11" s="35"/>
      <c r="D11" s="41"/>
      <c r="E11" s="38"/>
      <c r="F11" s="32"/>
      <c r="H11" s="2" t="s">
        <v>57</v>
      </c>
      <c r="I11" s="34"/>
      <c r="J11" s="35"/>
      <c r="K11" s="41"/>
      <c r="L11" s="38"/>
      <c r="M11" s="32"/>
      <c r="N11" s="43"/>
      <c r="O11" s="2" t="s">
        <v>57</v>
      </c>
      <c r="P11" s="34"/>
      <c r="Q11" s="35"/>
      <c r="R11" s="41"/>
      <c r="S11" s="38"/>
      <c r="T11" s="32"/>
      <c r="V11" s="2" t="s">
        <v>57</v>
      </c>
      <c r="W11" s="34"/>
      <c r="X11" s="35"/>
      <c r="Y11" s="41"/>
      <c r="Z11" s="38"/>
      <c r="AA11" s="32"/>
      <c r="AC11" s="2" t="s">
        <v>57</v>
      </c>
      <c r="AD11" s="34"/>
      <c r="AE11" s="35"/>
      <c r="AF11" s="41"/>
      <c r="AG11" s="38"/>
      <c r="AH11" s="32"/>
      <c r="AJ11" s="2" t="s">
        <v>57</v>
      </c>
      <c r="AK11" s="34"/>
      <c r="AL11" s="35"/>
      <c r="AM11" s="41"/>
      <c r="AN11" s="38"/>
      <c r="AO11" s="32"/>
    </row>
    <row r="12" spans="1:41" ht="13.5" thickBot="1">
      <c r="A12" s="36" t="s">
        <v>58</v>
      </c>
      <c r="B12" s="34"/>
      <c r="C12" s="65">
        <v>0.35</v>
      </c>
      <c r="D12" s="37" t="s">
        <v>19</v>
      </c>
      <c r="E12" s="38">
        <v>260</v>
      </c>
      <c r="F12" s="39">
        <f>C12*E12</f>
        <v>91</v>
      </c>
      <c r="H12" s="36" t="s">
        <v>58</v>
      </c>
      <c r="I12" s="34"/>
      <c r="J12" s="44">
        <v>20</v>
      </c>
      <c r="K12" s="37" t="s">
        <v>59</v>
      </c>
      <c r="L12" s="45">
        <v>4</v>
      </c>
      <c r="M12" s="39">
        <f aca="true" t="shared" si="0" ref="M12:M30">J12*L12</f>
        <v>80</v>
      </c>
      <c r="N12" s="40"/>
      <c r="O12" s="36" t="s">
        <v>58</v>
      </c>
      <c r="P12" s="34"/>
      <c r="Q12" s="44">
        <v>60</v>
      </c>
      <c r="R12" s="37" t="s">
        <v>59</v>
      </c>
      <c r="S12" s="45">
        <v>1</v>
      </c>
      <c r="T12" s="39">
        <f aca="true" t="shared" si="1" ref="T12:T32">Q12*S12</f>
        <v>60</v>
      </c>
      <c r="V12" s="36" t="s">
        <v>58</v>
      </c>
      <c r="W12" s="34"/>
      <c r="X12" s="44">
        <v>75</v>
      </c>
      <c r="Y12" s="37" t="s">
        <v>59</v>
      </c>
      <c r="Z12" s="45">
        <v>1</v>
      </c>
      <c r="AA12" s="39">
        <f aca="true" t="shared" si="2" ref="AA12:AA30">X12*Z12</f>
        <v>75</v>
      </c>
      <c r="AC12" s="36" t="s">
        <v>58</v>
      </c>
      <c r="AD12" s="34"/>
      <c r="AE12" s="44">
        <v>120</v>
      </c>
      <c r="AF12" s="37" t="s">
        <v>59</v>
      </c>
      <c r="AG12" s="45">
        <v>0.4</v>
      </c>
      <c r="AH12" s="39">
        <f aca="true" t="shared" si="3" ref="AH12:AH32">AE12*AG12</f>
        <v>48</v>
      </c>
      <c r="AJ12" s="36" t="s">
        <v>58</v>
      </c>
      <c r="AK12" s="34"/>
      <c r="AL12" s="44">
        <v>15</v>
      </c>
      <c r="AM12" s="37" t="s">
        <v>59</v>
      </c>
      <c r="AN12" s="45">
        <v>9</v>
      </c>
      <c r="AO12" s="39">
        <f aca="true" t="shared" si="4" ref="AO12:AO20">AL12*AN12</f>
        <v>135</v>
      </c>
    </row>
    <row r="13" spans="1:41" ht="13.5" thickBot="1">
      <c r="A13" s="36" t="s">
        <v>60</v>
      </c>
      <c r="B13" s="34"/>
      <c r="C13" s="35">
        <v>140</v>
      </c>
      <c r="D13" s="37" t="s">
        <v>59</v>
      </c>
      <c r="E13" s="38">
        <v>0.3</v>
      </c>
      <c r="F13" s="39">
        <f>C13*E13</f>
        <v>42</v>
      </c>
      <c r="H13" s="36" t="s">
        <v>60</v>
      </c>
      <c r="I13" s="34"/>
      <c r="J13" s="44">
        <v>130</v>
      </c>
      <c r="K13" s="37" t="s">
        <v>59</v>
      </c>
      <c r="L13" s="45">
        <v>0.3</v>
      </c>
      <c r="M13" s="39">
        <f t="shared" si="0"/>
        <v>39</v>
      </c>
      <c r="N13" s="40"/>
      <c r="O13" s="36" t="s">
        <v>60</v>
      </c>
      <c r="P13" s="34"/>
      <c r="Q13" s="44">
        <v>0</v>
      </c>
      <c r="R13" s="37" t="s">
        <v>59</v>
      </c>
      <c r="S13" s="45">
        <v>0.63</v>
      </c>
      <c r="T13" s="39">
        <f t="shared" si="1"/>
        <v>0</v>
      </c>
      <c r="V13" s="36" t="s">
        <v>60</v>
      </c>
      <c r="W13" s="34"/>
      <c r="X13" s="44">
        <v>60</v>
      </c>
      <c r="Y13" s="37" t="s">
        <v>59</v>
      </c>
      <c r="Z13" s="45">
        <v>0.3</v>
      </c>
      <c r="AA13" s="39">
        <f t="shared" si="2"/>
        <v>18</v>
      </c>
      <c r="AC13" s="36" t="s">
        <v>60</v>
      </c>
      <c r="AD13" s="34"/>
      <c r="AE13" s="44">
        <v>110</v>
      </c>
      <c r="AF13" s="37" t="s">
        <v>59</v>
      </c>
      <c r="AG13" s="45">
        <v>0.3</v>
      </c>
      <c r="AH13" s="39">
        <f t="shared" si="3"/>
        <v>33</v>
      </c>
      <c r="AJ13" s="36" t="s">
        <v>60</v>
      </c>
      <c r="AK13" s="34"/>
      <c r="AL13" s="44">
        <v>0</v>
      </c>
      <c r="AM13" s="37" t="s">
        <v>59</v>
      </c>
      <c r="AN13" s="45">
        <v>0.63</v>
      </c>
      <c r="AO13" s="39">
        <f t="shared" si="4"/>
        <v>0</v>
      </c>
    </row>
    <row r="14" spans="1:41" ht="13.5" thickBot="1">
      <c r="A14" s="36" t="s">
        <v>61</v>
      </c>
      <c r="B14" s="34"/>
      <c r="C14" s="35">
        <v>60</v>
      </c>
      <c r="D14" s="37" t="s">
        <v>59</v>
      </c>
      <c r="E14" s="38">
        <v>0.43</v>
      </c>
      <c r="F14" s="39">
        <f>C14*E14</f>
        <v>25.8</v>
      </c>
      <c r="H14" s="36" t="s">
        <v>61</v>
      </c>
      <c r="I14" s="34"/>
      <c r="J14" s="44">
        <v>80</v>
      </c>
      <c r="K14" s="37" t="s">
        <v>59</v>
      </c>
      <c r="L14" s="45">
        <v>0.43</v>
      </c>
      <c r="M14" s="39">
        <f t="shared" si="0"/>
        <v>34.4</v>
      </c>
      <c r="N14" s="40"/>
      <c r="O14" s="36" t="s">
        <v>61</v>
      </c>
      <c r="P14" s="34"/>
      <c r="Q14" s="44">
        <v>60</v>
      </c>
      <c r="R14" s="37" t="s">
        <v>59</v>
      </c>
      <c r="S14" s="45">
        <v>0.43</v>
      </c>
      <c r="T14" s="39">
        <f t="shared" si="1"/>
        <v>25.8</v>
      </c>
      <c r="V14" s="36" t="s">
        <v>61</v>
      </c>
      <c r="W14" s="34"/>
      <c r="X14" s="44">
        <v>60</v>
      </c>
      <c r="Y14" s="37" t="s">
        <v>59</v>
      </c>
      <c r="Z14" s="45">
        <v>0.43</v>
      </c>
      <c r="AA14" s="39">
        <f t="shared" si="2"/>
        <v>25.8</v>
      </c>
      <c r="AC14" s="36" t="s">
        <v>61</v>
      </c>
      <c r="AD14" s="34"/>
      <c r="AE14" s="44">
        <v>55</v>
      </c>
      <c r="AF14" s="37" t="s">
        <v>59</v>
      </c>
      <c r="AG14" s="45">
        <v>0.43</v>
      </c>
      <c r="AH14" s="39">
        <f t="shared" si="3"/>
        <v>23.65</v>
      </c>
      <c r="AJ14" s="36" t="s">
        <v>61</v>
      </c>
      <c r="AK14" s="34"/>
      <c r="AL14" s="44">
        <v>75</v>
      </c>
      <c r="AM14" s="37" t="s">
        <v>59</v>
      </c>
      <c r="AN14" s="45">
        <v>0.43</v>
      </c>
      <c r="AO14" s="39">
        <f t="shared" si="4"/>
        <v>32.25</v>
      </c>
    </row>
    <row r="15" spans="1:41" ht="13.5" thickBot="1">
      <c r="A15" s="36" t="s">
        <v>62</v>
      </c>
      <c r="B15" s="34"/>
      <c r="C15" s="35">
        <v>85</v>
      </c>
      <c r="D15" s="37" t="s">
        <v>59</v>
      </c>
      <c r="E15" s="38">
        <v>0.47</v>
      </c>
      <c r="F15" s="39">
        <f>C15*E15</f>
        <v>39.949999999999996</v>
      </c>
      <c r="H15" s="36" t="s">
        <v>62</v>
      </c>
      <c r="I15" s="34"/>
      <c r="J15" s="44">
        <v>150</v>
      </c>
      <c r="K15" s="37" t="s">
        <v>59</v>
      </c>
      <c r="L15" s="45">
        <v>0.47</v>
      </c>
      <c r="M15" s="39">
        <f t="shared" si="0"/>
        <v>70.5</v>
      </c>
      <c r="N15" s="40"/>
      <c r="O15" s="36" t="s">
        <v>62</v>
      </c>
      <c r="P15" s="34"/>
      <c r="Q15" s="44">
        <v>100</v>
      </c>
      <c r="R15" s="37" t="s">
        <v>59</v>
      </c>
      <c r="S15" s="45">
        <v>0.47</v>
      </c>
      <c r="T15" s="39">
        <f t="shared" si="1"/>
        <v>47</v>
      </c>
      <c r="V15" s="36" t="s">
        <v>62</v>
      </c>
      <c r="W15" s="34"/>
      <c r="X15" s="44">
        <v>90</v>
      </c>
      <c r="Y15" s="37" t="s">
        <v>59</v>
      </c>
      <c r="Z15" s="45">
        <v>0.47</v>
      </c>
      <c r="AA15" s="39">
        <f t="shared" si="2"/>
        <v>42.3</v>
      </c>
      <c r="AC15" s="36" t="s">
        <v>62</v>
      </c>
      <c r="AD15" s="34"/>
      <c r="AE15" s="44">
        <v>70</v>
      </c>
      <c r="AF15" s="37" t="s">
        <v>59</v>
      </c>
      <c r="AG15" s="45">
        <v>0.47</v>
      </c>
      <c r="AH15" s="39">
        <f t="shared" si="3"/>
        <v>32.9</v>
      </c>
      <c r="AJ15" s="36" t="s">
        <v>62</v>
      </c>
      <c r="AK15" s="34"/>
      <c r="AL15" s="44">
        <v>100</v>
      </c>
      <c r="AM15" s="37" t="s">
        <v>59</v>
      </c>
      <c r="AN15" s="45">
        <v>0.47</v>
      </c>
      <c r="AO15" s="39">
        <f t="shared" si="4"/>
        <v>47</v>
      </c>
    </row>
    <row r="16" spans="1:41" ht="13.5" thickBot="1">
      <c r="A16" s="36" t="s">
        <v>63</v>
      </c>
      <c r="B16" s="34"/>
      <c r="C16" s="35">
        <v>0</v>
      </c>
      <c r="D16" s="37" t="s">
        <v>59</v>
      </c>
      <c r="E16" s="38">
        <v>0</v>
      </c>
      <c r="F16" s="39">
        <f>C16*E16</f>
        <v>0</v>
      </c>
      <c r="H16" s="36" t="s">
        <v>63</v>
      </c>
      <c r="I16" s="34"/>
      <c r="J16" s="44">
        <v>0</v>
      </c>
      <c r="K16" s="37" t="s">
        <v>59</v>
      </c>
      <c r="L16" s="45">
        <v>0</v>
      </c>
      <c r="M16" s="39">
        <f t="shared" si="0"/>
        <v>0</v>
      </c>
      <c r="N16" s="40"/>
      <c r="O16" s="36" t="s">
        <v>63</v>
      </c>
      <c r="P16" s="34"/>
      <c r="Q16" s="44">
        <v>0</v>
      </c>
      <c r="R16" s="37" t="s">
        <v>59</v>
      </c>
      <c r="S16" s="45">
        <v>0</v>
      </c>
      <c r="T16" s="39">
        <f t="shared" si="1"/>
        <v>0</v>
      </c>
      <c r="V16" s="36" t="s">
        <v>63</v>
      </c>
      <c r="W16" s="34"/>
      <c r="X16" s="44">
        <v>0</v>
      </c>
      <c r="Y16" s="37" t="s">
        <v>59</v>
      </c>
      <c r="Z16" s="45">
        <v>0</v>
      </c>
      <c r="AA16" s="39">
        <f t="shared" si="2"/>
        <v>0</v>
      </c>
      <c r="AC16" s="36" t="s">
        <v>63</v>
      </c>
      <c r="AD16" s="34"/>
      <c r="AE16" s="44">
        <v>0</v>
      </c>
      <c r="AF16" s="37" t="s">
        <v>59</v>
      </c>
      <c r="AG16" s="45">
        <v>0</v>
      </c>
      <c r="AH16" s="39">
        <f t="shared" si="3"/>
        <v>0</v>
      </c>
      <c r="AJ16" s="36" t="s">
        <v>63</v>
      </c>
      <c r="AK16" s="34"/>
      <c r="AL16" s="44">
        <v>0</v>
      </c>
      <c r="AM16" s="37" t="s">
        <v>59</v>
      </c>
      <c r="AN16" s="45">
        <v>0</v>
      </c>
      <c r="AO16" s="39">
        <f t="shared" si="4"/>
        <v>0</v>
      </c>
    </row>
    <row r="17" spans="1:41" ht="13.5" customHeight="1" thickBot="1">
      <c r="A17" s="36" t="s">
        <v>64</v>
      </c>
      <c r="B17" s="34"/>
      <c r="C17" s="35"/>
      <c r="D17" s="37"/>
      <c r="E17" s="38"/>
      <c r="F17" s="39">
        <v>29.25</v>
      </c>
      <c r="H17" s="36" t="s">
        <v>64</v>
      </c>
      <c r="I17" s="34"/>
      <c r="J17" s="35">
        <v>1</v>
      </c>
      <c r="K17" s="37"/>
      <c r="L17" s="38">
        <v>35</v>
      </c>
      <c r="M17" s="39">
        <f t="shared" si="0"/>
        <v>35</v>
      </c>
      <c r="N17" s="40"/>
      <c r="O17" s="36" t="s">
        <v>64</v>
      </c>
      <c r="P17" s="34"/>
      <c r="Q17" s="35">
        <v>4</v>
      </c>
      <c r="R17" s="37" t="s">
        <v>104</v>
      </c>
      <c r="S17" s="38">
        <v>6.5</v>
      </c>
      <c r="T17" s="39">
        <f t="shared" si="1"/>
        <v>26</v>
      </c>
      <c r="V17" s="36" t="s">
        <v>64</v>
      </c>
      <c r="W17" s="34"/>
      <c r="X17" s="35">
        <v>1</v>
      </c>
      <c r="Y17" s="37"/>
      <c r="Z17" s="38">
        <v>26.5</v>
      </c>
      <c r="AA17" s="39">
        <f t="shared" si="2"/>
        <v>26.5</v>
      </c>
      <c r="AC17" s="36" t="s">
        <v>64</v>
      </c>
      <c r="AD17" s="34"/>
      <c r="AE17" s="35">
        <v>1</v>
      </c>
      <c r="AF17" s="37" t="s">
        <v>97</v>
      </c>
      <c r="AG17" s="38">
        <v>6.6</v>
      </c>
      <c r="AH17" s="39">
        <f t="shared" si="3"/>
        <v>6.6</v>
      </c>
      <c r="AJ17" s="36" t="s">
        <v>64</v>
      </c>
      <c r="AK17" s="34"/>
      <c r="AL17" s="35">
        <v>0</v>
      </c>
      <c r="AM17" s="37" t="s">
        <v>97</v>
      </c>
      <c r="AN17" s="38">
        <v>6.6</v>
      </c>
      <c r="AO17" s="39">
        <f t="shared" si="4"/>
        <v>0</v>
      </c>
    </row>
    <row r="18" spans="1:41" ht="13.5" customHeight="1" thickBot="1">
      <c r="A18" s="36" t="s">
        <v>65</v>
      </c>
      <c r="B18" s="34"/>
      <c r="C18" s="35">
        <v>0</v>
      </c>
      <c r="D18" s="37" t="s">
        <v>66</v>
      </c>
      <c r="E18" s="38">
        <v>27.5</v>
      </c>
      <c r="F18" s="39">
        <f>C18*E18</f>
        <v>0</v>
      </c>
      <c r="H18" s="36" t="s">
        <v>65</v>
      </c>
      <c r="I18" s="34"/>
      <c r="J18" s="44">
        <v>1.5</v>
      </c>
      <c r="K18" s="37" t="s">
        <v>66</v>
      </c>
      <c r="L18" s="45">
        <v>19.75</v>
      </c>
      <c r="M18" s="39">
        <f t="shared" si="0"/>
        <v>29.625</v>
      </c>
      <c r="N18" s="40"/>
      <c r="O18" s="36" t="s">
        <v>65</v>
      </c>
      <c r="P18" s="34"/>
      <c r="Q18" s="44">
        <v>1</v>
      </c>
      <c r="R18" s="37" t="s">
        <v>66</v>
      </c>
      <c r="S18" s="45">
        <v>22</v>
      </c>
      <c r="T18" s="39">
        <f t="shared" si="1"/>
        <v>22</v>
      </c>
      <c r="V18" s="36" t="s">
        <v>65</v>
      </c>
      <c r="W18" s="34"/>
      <c r="X18" s="44">
        <v>1</v>
      </c>
      <c r="Y18" s="37" t="s">
        <v>66</v>
      </c>
      <c r="Z18" s="45">
        <v>27.5</v>
      </c>
      <c r="AA18" s="39">
        <f t="shared" si="2"/>
        <v>27.5</v>
      </c>
      <c r="AC18" s="36" t="s">
        <v>65</v>
      </c>
      <c r="AD18" s="34"/>
      <c r="AE18" s="44">
        <v>1</v>
      </c>
      <c r="AF18" s="37" t="s">
        <v>66</v>
      </c>
      <c r="AG18" s="45">
        <v>22.5</v>
      </c>
      <c r="AH18" s="39">
        <f t="shared" si="3"/>
        <v>22.5</v>
      </c>
      <c r="AJ18" s="36" t="s">
        <v>65</v>
      </c>
      <c r="AK18" s="34"/>
      <c r="AL18" s="44">
        <v>0</v>
      </c>
      <c r="AM18" s="37" t="s">
        <v>66</v>
      </c>
      <c r="AN18" s="45">
        <v>22.5</v>
      </c>
      <c r="AO18" s="39">
        <f t="shared" si="4"/>
        <v>0</v>
      </c>
    </row>
    <row r="19" spans="1:41" ht="13.5" customHeight="1" thickBot="1">
      <c r="A19" s="36" t="s">
        <v>67</v>
      </c>
      <c r="B19" s="34"/>
      <c r="C19" s="35">
        <v>0</v>
      </c>
      <c r="D19" s="37" t="s">
        <v>66</v>
      </c>
      <c r="E19" s="38">
        <v>0</v>
      </c>
      <c r="F19" s="39">
        <f>C19*E19</f>
        <v>0</v>
      </c>
      <c r="H19" s="36" t="s">
        <v>67</v>
      </c>
      <c r="I19" s="34"/>
      <c r="J19" s="44">
        <v>1</v>
      </c>
      <c r="K19" s="37" t="s">
        <v>66</v>
      </c>
      <c r="L19" s="45">
        <v>14</v>
      </c>
      <c r="M19" s="39">
        <f t="shared" si="0"/>
        <v>14</v>
      </c>
      <c r="N19" s="40"/>
      <c r="O19" s="36" t="s">
        <v>67</v>
      </c>
      <c r="P19" s="34"/>
      <c r="Q19" s="44">
        <v>0</v>
      </c>
      <c r="R19" s="37" t="s">
        <v>66</v>
      </c>
      <c r="S19" s="45">
        <v>0</v>
      </c>
      <c r="T19" s="39">
        <f t="shared" si="1"/>
        <v>0</v>
      </c>
      <c r="V19" s="36" t="s">
        <v>67</v>
      </c>
      <c r="W19" s="34"/>
      <c r="X19" s="44">
        <v>0.5</v>
      </c>
      <c r="Y19" s="37" t="s">
        <v>66</v>
      </c>
      <c r="Z19" s="45">
        <v>12</v>
      </c>
      <c r="AA19" s="39">
        <f t="shared" si="2"/>
        <v>6</v>
      </c>
      <c r="AC19" s="36" t="s">
        <v>67</v>
      </c>
      <c r="AD19" s="34"/>
      <c r="AE19" s="44">
        <v>0</v>
      </c>
      <c r="AF19" s="37" t="s">
        <v>98</v>
      </c>
      <c r="AG19" s="45">
        <v>2.58</v>
      </c>
      <c r="AH19" s="39">
        <f t="shared" si="3"/>
        <v>0</v>
      </c>
      <c r="AJ19" s="36" t="s">
        <v>67</v>
      </c>
      <c r="AK19" s="34"/>
      <c r="AL19" s="44">
        <v>2</v>
      </c>
      <c r="AM19" s="37" t="s">
        <v>66</v>
      </c>
      <c r="AN19" s="45">
        <v>7</v>
      </c>
      <c r="AO19" s="39">
        <f t="shared" si="4"/>
        <v>14</v>
      </c>
    </row>
    <row r="20" spans="1:41" ht="13.5" customHeight="1" thickBot="1">
      <c r="A20" s="36" t="s">
        <v>68</v>
      </c>
      <c r="B20" s="34"/>
      <c r="C20" s="35"/>
      <c r="D20" s="37"/>
      <c r="E20" s="38"/>
      <c r="F20" s="39"/>
      <c r="H20" s="36" t="s">
        <v>68</v>
      </c>
      <c r="I20" s="34"/>
      <c r="J20" s="35"/>
      <c r="K20" s="37"/>
      <c r="L20" s="38"/>
      <c r="M20" s="39"/>
      <c r="N20" s="40"/>
      <c r="O20" s="36" t="s">
        <v>68</v>
      </c>
      <c r="P20" s="34"/>
      <c r="Q20" s="35"/>
      <c r="R20" s="37"/>
      <c r="S20" s="38"/>
      <c r="T20" s="39">
        <f t="shared" si="1"/>
        <v>0</v>
      </c>
      <c r="V20" s="36" t="s">
        <v>68</v>
      </c>
      <c r="W20" s="34"/>
      <c r="X20" s="35"/>
      <c r="Y20" s="37"/>
      <c r="Z20" s="38"/>
      <c r="AA20" s="39">
        <v>0</v>
      </c>
      <c r="AC20" s="36" t="s">
        <v>68</v>
      </c>
      <c r="AD20" s="34"/>
      <c r="AE20" s="35"/>
      <c r="AF20" s="37"/>
      <c r="AG20" s="38"/>
      <c r="AH20" s="39">
        <f t="shared" si="3"/>
        <v>0</v>
      </c>
      <c r="AJ20" s="36" t="s">
        <v>68</v>
      </c>
      <c r="AK20" s="34"/>
      <c r="AL20" s="35"/>
      <c r="AM20" s="37"/>
      <c r="AN20" s="38"/>
      <c r="AO20" s="39">
        <f t="shared" si="4"/>
        <v>0</v>
      </c>
    </row>
    <row r="21" spans="1:41" ht="13.5" customHeight="1" thickBot="1">
      <c r="A21" s="36" t="s">
        <v>69</v>
      </c>
      <c r="B21" s="34"/>
      <c r="C21" s="35"/>
      <c r="D21" s="37"/>
      <c r="E21" s="38"/>
      <c r="F21" s="39">
        <v>40</v>
      </c>
      <c r="H21" s="36" t="s">
        <v>69</v>
      </c>
      <c r="I21" s="34"/>
      <c r="J21" s="35"/>
      <c r="K21" s="37"/>
      <c r="L21" s="38"/>
      <c r="M21" s="39">
        <v>44</v>
      </c>
      <c r="N21" s="40"/>
      <c r="O21" s="36" t="s">
        <v>69</v>
      </c>
      <c r="P21" s="34"/>
      <c r="Q21" s="35"/>
      <c r="R21" s="37"/>
      <c r="S21" s="38"/>
      <c r="T21" s="39">
        <v>30</v>
      </c>
      <c r="V21" s="36" t="s">
        <v>69</v>
      </c>
      <c r="W21" s="34"/>
      <c r="X21" s="35"/>
      <c r="Y21" s="37"/>
      <c r="Z21" s="38"/>
      <c r="AA21" s="39">
        <v>30</v>
      </c>
      <c r="AC21" s="36" t="s">
        <v>69</v>
      </c>
      <c r="AD21" s="34"/>
      <c r="AE21" s="35"/>
      <c r="AF21" s="37"/>
      <c r="AG21" s="38"/>
      <c r="AH21" s="39">
        <v>30</v>
      </c>
      <c r="AJ21" s="36" t="s">
        <v>69</v>
      </c>
      <c r="AK21" s="34"/>
      <c r="AL21" s="35"/>
      <c r="AM21" s="37"/>
      <c r="AN21" s="38"/>
      <c r="AO21" s="39">
        <v>30</v>
      </c>
    </row>
    <row r="22" spans="1:41" ht="13.5" customHeight="1" thickBot="1">
      <c r="A22" s="36" t="s">
        <v>70</v>
      </c>
      <c r="B22" s="34"/>
      <c r="C22" s="44">
        <v>5.5</v>
      </c>
      <c r="D22" s="37" t="s">
        <v>92</v>
      </c>
      <c r="E22" s="45">
        <v>2.65</v>
      </c>
      <c r="F22" s="39">
        <f>C22*E22</f>
        <v>14.575</v>
      </c>
      <c r="H22" s="36" t="s">
        <v>70</v>
      </c>
      <c r="I22" s="34"/>
      <c r="J22" s="44">
        <v>14</v>
      </c>
      <c r="K22" s="37" t="s">
        <v>92</v>
      </c>
      <c r="L22" s="45">
        <v>2.55</v>
      </c>
      <c r="M22" s="39">
        <f>J22*L22</f>
        <v>35.699999999999996</v>
      </c>
      <c r="N22" s="40"/>
      <c r="O22" s="36" t="s">
        <v>70</v>
      </c>
      <c r="P22" s="34"/>
      <c r="Q22" s="44">
        <v>4.5</v>
      </c>
      <c r="R22" s="37" t="s">
        <v>92</v>
      </c>
      <c r="S22" s="45">
        <v>2.55</v>
      </c>
      <c r="T22" s="39">
        <f>Q22*S22</f>
        <v>11.475</v>
      </c>
      <c r="V22" s="36" t="s">
        <v>70</v>
      </c>
      <c r="W22" s="34"/>
      <c r="X22" s="44">
        <v>7</v>
      </c>
      <c r="Y22" s="37" t="s">
        <v>92</v>
      </c>
      <c r="Z22" s="45">
        <v>2.55</v>
      </c>
      <c r="AA22" s="39">
        <f>X22*Z22</f>
        <v>17.849999999999998</v>
      </c>
      <c r="AC22" s="36" t="s">
        <v>70</v>
      </c>
      <c r="AD22" s="34"/>
      <c r="AE22" s="44">
        <v>4</v>
      </c>
      <c r="AF22" s="37" t="s">
        <v>92</v>
      </c>
      <c r="AG22" s="45">
        <v>2.55</v>
      </c>
      <c r="AH22" s="39">
        <f>AE22*AG22</f>
        <v>10.2</v>
      </c>
      <c r="AJ22" s="36" t="s">
        <v>70</v>
      </c>
      <c r="AK22" s="34"/>
      <c r="AL22" s="44">
        <v>10</v>
      </c>
      <c r="AM22" s="37" t="s">
        <v>92</v>
      </c>
      <c r="AN22" s="45">
        <v>2.55</v>
      </c>
      <c r="AO22" s="39">
        <f>AL22*AN22</f>
        <v>25.5</v>
      </c>
    </row>
    <row r="23" spans="1:41" ht="13.5" customHeight="1" thickBot="1">
      <c r="A23" s="36" t="s">
        <v>71</v>
      </c>
      <c r="B23" s="34"/>
      <c r="C23" s="35"/>
      <c r="D23" s="37"/>
      <c r="E23" s="38"/>
      <c r="F23" s="39">
        <v>5</v>
      </c>
      <c r="H23" s="36" t="s">
        <v>71</v>
      </c>
      <c r="I23" s="34"/>
      <c r="J23" s="35"/>
      <c r="K23" s="37"/>
      <c r="L23" s="38"/>
      <c r="M23" s="39">
        <v>5</v>
      </c>
      <c r="N23" s="40"/>
      <c r="O23" s="36" t="s">
        <v>71</v>
      </c>
      <c r="P23" s="34"/>
      <c r="Q23" s="35"/>
      <c r="R23" s="37"/>
      <c r="S23" s="38"/>
      <c r="T23" s="39">
        <v>5</v>
      </c>
      <c r="V23" s="36" t="s">
        <v>71</v>
      </c>
      <c r="W23" s="34"/>
      <c r="X23" s="35"/>
      <c r="Y23" s="37"/>
      <c r="Z23" s="38"/>
      <c r="AA23" s="39">
        <v>5</v>
      </c>
      <c r="AC23" s="36" t="s">
        <v>71</v>
      </c>
      <c r="AD23" s="34"/>
      <c r="AE23" s="35"/>
      <c r="AF23" s="37"/>
      <c r="AG23" s="38"/>
      <c r="AH23" s="39">
        <v>5</v>
      </c>
      <c r="AJ23" s="36" t="s">
        <v>71</v>
      </c>
      <c r="AK23" s="34"/>
      <c r="AL23" s="35"/>
      <c r="AM23" s="37"/>
      <c r="AN23" s="38"/>
      <c r="AO23" s="39">
        <v>5</v>
      </c>
    </row>
    <row r="24" spans="1:41" ht="13.5" customHeight="1" thickBot="1">
      <c r="A24" s="36" t="s">
        <v>72</v>
      </c>
      <c r="B24" s="34"/>
      <c r="C24" s="35"/>
      <c r="D24" s="37"/>
      <c r="E24" s="38"/>
      <c r="F24" s="39"/>
      <c r="H24" s="36" t="s">
        <v>72</v>
      </c>
      <c r="I24" s="34"/>
      <c r="J24" s="35"/>
      <c r="K24" s="37"/>
      <c r="L24" s="38"/>
      <c r="M24" s="39">
        <v>20</v>
      </c>
      <c r="N24" s="40"/>
      <c r="O24" s="36" t="s">
        <v>72</v>
      </c>
      <c r="P24" s="34"/>
      <c r="Q24" s="35"/>
      <c r="R24" s="37"/>
      <c r="S24" s="38"/>
      <c r="T24" s="39"/>
      <c r="V24" s="36" t="s">
        <v>72</v>
      </c>
      <c r="W24" s="34"/>
      <c r="X24" s="35"/>
      <c r="Y24" s="37"/>
      <c r="Z24" s="38"/>
      <c r="AA24" s="39">
        <v>15</v>
      </c>
      <c r="AC24" s="36" t="s">
        <v>72</v>
      </c>
      <c r="AD24" s="34"/>
      <c r="AE24" s="35"/>
      <c r="AF24" s="37"/>
      <c r="AG24" s="38"/>
      <c r="AH24" s="39"/>
      <c r="AJ24" s="36" t="s">
        <v>72</v>
      </c>
      <c r="AK24" s="34"/>
      <c r="AL24" s="35"/>
      <c r="AM24" s="37"/>
      <c r="AN24" s="38"/>
      <c r="AO24" s="39"/>
    </row>
    <row r="25" spans="1:41" ht="13.5" customHeight="1" thickBot="1">
      <c r="A25" s="36" t="s">
        <v>73</v>
      </c>
      <c r="C25" s="66">
        <f>C6</f>
        <v>160</v>
      </c>
      <c r="D25" t="s">
        <v>95</v>
      </c>
      <c r="E25" s="46">
        <v>0.25</v>
      </c>
      <c r="F25" s="39">
        <f>C25*E25</f>
        <v>40</v>
      </c>
      <c r="H25" s="36" t="s">
        <v>73</v>
      </c>
      <c r="J25" s="66">
        <f>J6</f>
        <v>28</v>
      </c>
      <c r="L25" s="46">
        <v>0</v>
      </c>
      <c r="M25" s="39">
        <f>J25*L25</f>
        <v>0</v>
      </c>
      <c r="N25" s="40"/>
      <c r="O25" s="36" t="s">
        <v>73</v>
      </c>
      <c r="Q25" s="66">
        <f>Q6</f>
        <v>50</v>
      </c>
      <c r="R25" t="s">
        <v>100</v>
      </c>
      <c r="S25" s="46">
        <v>0</v>
      </c>
      <c r="T25" s="39">
        <f>Q25*S25</f>
        <v>0</v>
      </c>
      <c r="V25" s="36" t="s">
        <v>73</v>
      </c>
      <c r="X25" s="66">
        <f>X6</f>
        <v>20</v>
      </c>
      <c r="Y25" t="s">
        <v>100</v>
      </c>
      <c r="Z25" s="46">
        <v>0</v>
      </c>
      <c r="AA25" s="39">
        <f>X25*Z25</f>
        <v>0</v>
      </c>
      <c r="AC25" s="36" t="s">
        <v>73</v>
      </c>
      <c r="AE25" s="66">
        <f>AE6</f>
        <v>80</v>
      </c>
      <c r="AF25" t="s">
        <v>100</v>
      </c>
      <c r="AG25" s="46">
        <v>0</v>
      </c>
      <c r="AH25" s="39">
        <f>AE25*AG25</f>
        <v>0</v>
      </c>
      <c r="AJ25" s="36" t="s">
        <v>73</v>
      </c>
      <c r="AL25" s="66">
        <f>AL6</f>
        <v>5.5</v>
      </c>
      <c r="AM25" t="s">
        <v>100</v>
      </c>
      <c r="AN25" s="46">
        <v>0</v>
      </c>
      <c r="AO25" s="39">
        <f>AL25*AN25</f>
        <v>0</v>
      </c>
    </row>
    <row r="26" spans="1:41" ht="13.5" customHeight="1" thickBot="1">
      <c r="A26" s="36" t="s">
        <v>74</v>
      </c>
      <c r="B26" s="34"/>
      <c r="C26" s="35"/>
      <c r="D26" s="37"/>
      <c r="E26" s="38"/>
      <c r="F26" s="39"/>
      <c r="H26" s="36" t="s">
        <v>74</v>
      </c>
      <c r="I26" s="34"/>
      <c r="J26" s="35"/>
      <c r="K26" s="37"/>
      <c r="L26" s="38"/>
      <c r="M26" s="39"/>
      <c r="N26" s="40"/>
      <c r="O26" s="36" t="s">
        <v>74</v>
      </c>
      <c r="P26" s="34"/>
      <c r="Q26" s="35"/>
      <c r="R26" s="37"/>
      <c r="S26" s="38"/>
      <c r="T26" s="39"/>
      <c r="V26" s="36" t="s">
        <v>74</v>
      </c>
      <c r="W26" s="34"/>
      <c r="X26" s="35"/>
      <c r="Y26" s="37"/>
      <c r="Z26" s="38"/>
      <c r="AA26" s="39"/>
      <c r="AC26" s="36" t="s">
        <v>74</v>
      </c>
      <c r="AD26" s="34"/>
      <c r="AE26" s="35"/>
      <c r="AF26" s="37"/>
      <c r="AG26" s="38"/>
      <c r="AH26" s="39"/>
      <c r="AJ26" s="36" t="s">
        <v>74</v>
      </c>
      <c r="AK26" s="34"/>
      <c r="AL26" s="35"/>
      <c r="AM26" s="37"/>
      <c r="AN26" s="38"/>
      <c r="AO26" s="39"/>
    </row>
    <row r="27" spans="1:41" ht="13.5" customHeight="1" thickBot="1">
      <c r="A27" s="36" t="s">
        <v>75</v>
      </c>
      <c r="B27" s="34"/>
      <c r="C27" s="35"/>
      <c r="D27" s="37"/>
      <c r="E27" s="38"/>
      <c r="F27" s="39"/>
      <c r="H27" s="36" t="s">
        <v>75</v>
      </c>
      <c r="I27" s="34"/>
      <c r="J27" s="35"/>
      <c r="K27" s="37"/>
      <c r="L27" s="38"/>
      <c r="M27" s="39"/>
      <c r="N27" s="40"/>
      <c r="O27" s="36" t="s">
        <v>75</v>
      </c>
      <c r="P27" s="34"/>
      <c r="Q27" s="35"/>
      <c r="R27" s="37"/>
      <c r="S27" s="38"/>
      <c r="T27" s="39"/>
      <c r="V27" s="36" t="s">
        <v>75</v>
      </c>
      <c r="W27" s="34"/>
      <c r="X27" s="35"/>
      <c r="Y27" s="37"/>
      <c r="Z27" s="38"/>
      <c r="AA27" s="39"/>
      <c r="AC27" s="36" t="s">
        <v>75</v>
      </c>
      <c r="AD27" s="34"/>
      <c r="AE27" s="35"/>
      <c r="AF27" s="37"/>
      <c r="AG27" s="38"/>
      <c r="AH27" s="39"/>
      <c r="AJ27" s="36" t="s">
        <v>75</v>
      </c>
      <c r="AK27" s="34"/>
      <c r="AL27" s="35"/>
      <c r="AM27" s="37"/>
      <c r="AN27" s="38"/>
      <c r="AO27" s="39">
        <v>15</v>
      </c>
    </row>
    <row r="28" spans="1:41" ht="13.5" customHeight="1" thickBot="1">
      <c r="A28" s="47"/>
      <c r="C28" s="48"/>
      <c r="D28" s="49"/>
      <c r="E28" s="50"/>
      <c r="F28" s="39">
        <f>C28*E28</f>
        <v>0</v>
      </c>
      <c r="H28" s="47" t="s">
        <v>101</v>
      </c>
      <c r="J28" s="48"/>
      <c r="K28" s="49"/>
      <c r="L28" s="50"/>
      <c r="M28" s="39">
        <v>100</v>
      </c>
      <c r="N28" s="40"/>
      <c r="O28" s="47"/>
      <c r="Q28" s="48"/>
      <c r="R28" s="49"/>
      <c r="S28" s="50"/>
      <c r="T28" s="39">
        <f>Q28*S28</f>
        <v>0</v>
      </c>
      <c r="V28" s="47"/>
      <c r="X28" s="48"/>
      <c r="Y28" s="49"/>
      <c r="Z28" s="50"/>
      <c r="AA28" s="39">
        <f>X28*Z28</f>
        <v>0</v>
      </c>
      <c r="AC28" s="47"/>
      <c r="AE28" s="48"/>
      <c r="AF28" s="49"/>
      <c r="AG28" s="50"/>
      <c r="AH28" s="39">
        <f>AE28*AG28</f>
        <v>0</v>
      </c>
      <c r="AJ28" s="47"/>
      <c r="AL28" s="48"/>
      <c r="AM28" s="49"/>
      <c r="AN28" s="50"/>
      <c r="AO28" s="39">
        <f>AL28*AN28</f>
        <v>0</v>
      </c>
    </row>
    <row r="29" spans="1:41" ht="13.5" customHeight="1" thickBot="1">
      <c r="A29" s="47" t="s">
        <v>93</v>
      </c>
      <c r="C29" s="44">
        <f>C6</f>
        <v>160</v>
      </c>
      <c r="D29" s="62" t="s">
        <v>95</v>
      </c>
      <c r="E29" s="45">
        <v>0.15</v>
      </c>
      <c r="F29" s="39">
        <f>C29*E29</f>
        <v>24</v>
      </c>
      <c r="H29" s="47" t="s">
        <v>93</v>
      </c>
      <c r="J29" s="44">
        <v>28</v>
      </c>
      <c r="K29" s="37" t="s">
        <v>94</v>
      </c>
      <c r="L29" s="45">
        <v>3.5</v>
      </c>
      <c r="M29" s="39">
        <f t="shared" si="0"/>
        <v>98</v>
      </c>
      <c r="N29" s="40"/>
      <c r="O29" s="36" t="s">
        <v>93</v>
      </c>
      <c r="P29" s="34"/>
      <c r="Q29" s="35">
        <f>Q6</f>
        <v>50</v>
      </c>
      <c r="R29" s="37" t="s">
        <v>95</v>
      </c>
      <c r="S29" s="38">
        <v>0.3</v>
      </c>
      <c r="T29" s="39">
        <f>Q29*S29</f>
        <v>15</v>
      </c>
      <c r="V29" s="36" t="s">
        <v>93</v>
      </c>
      <c r="W29" s="34"/>
      <c r="X29" s="35">
        <v>20</v>
      </c>
      <c r="Y29" s="37" t="s">
        <v>55</v>
      </c>
      <c r="Z29" s="38">
        <v>0.35</v>
      </c>
      <c r="AA29" s="39">
        <f t="shared" si="2"/>
        <v>7</v>
      </c>
      <c r="AC29" s="36" t="s">
        <v>93</v>
      </c>
      <c r="AD29" s="34"/>
      <c r="AE29" s="35">
        <f>AE6</f>
        <v>80</v>
      </c>
      <c r="AF29" s="37"/>
      <c r="AG29" s="38">
        <v>0.15</v>
      </c>
      <c r="AH29" s="39">
        <f>AE29*AG29</f>
        <v>12</v>
      </c>
      <c r="AJ29" s="36" t="s">
        <v>93</v>
      </c>
      <c r="AK29" s="34"/>
      <c r="AL29" s="35">
        <f>AL6</f>
        <v>5.5</v>
      </c>
      <c r="AM29" s="37"/>
      <c r="AN29" s="38">
        <v>1.5</v>
      </c>
      <c r="AO29" s="39">
        <f>AL29*AN29</f>
        <v>8.25</v>
      </c>
    </row>
    <row r="30" spans="1:41" ht="13.5" customHeight="1" thickBot="1">
      <c r="A30" s="36" t="s">
        <v>76</v>
      </c>
      <c r="B30" s="34"/>
      <c r="C30" s="44">
        <f>C6</f>
        <v>160</v>
      </c>
      <c r="D30" s="62" t="s">
        <v>95</v>
      </c>
      <c r="E30" s="45">
        <v>0.05</v>
      </c>
      <c r="F30" s="39">
        <f>C30*E30</f>
        <v>8</v>
      </c>
      <c r="H30" s="36" t="s">
        <v>76</v>
      </c>
      <c r="I30" s="34"/>
      <c r="J30" s="44">
        <v>0</v>
      </c>
      <c r="K30" s="37" t="s">
        <v>94</v>
      </c>
      <c r="L30" s="45"/>
      <c r="M30" s="39">
        <f t="shared" si="0"/>
        <v>0</v>
      </c>
      <c r="N30" s="40"/>
      <c r="O30" s="36" t="s">
        <v>76</v>
      </c>
      <c r="P30" s="34"/>
      <c r="Q30" s="44">
        <f>Q6</f>
        <v>50</v>
      </c>
      <c r="R30" s="37" t="s">
        <v>95</v>
      </c>
      <c r="S30" s="45">
        <v>0.15</v>
      </c>
      <c r="T30" s="39">
        <f t="shared" si="1"/>
        <v>7.5</v>
      </c>
      <c r="V30" s="36" t="s">
        <v>76</v>
      </c>
      <c r="W30" s="34"/>
      <c r="X30" s="44">
        <v>20</v>
      </c>
      <c r="Y30" s="37" t="s">
        <v>55</v>
      </c>
      <c r="Z30" s="45">
        <v>0.15</v>
      </c>
      <c r="AA30" s="39">
        <f t="shared" si="2"/>
        <v>3</v>
      </c>
      <c r="AC30" s="36" t="s">
        <v>76</v>
      </c>
      <c r="AD30" s="34"/>
      <c r="AE30" s="44">
        <f>AE6</f>
        <v>80</v>
      </c>
      <c r="AF30" s="37" t="s">
        <v>55</v>
      </c>
      <c r="AG30" s="45">
        <v>0.05</v>
      </c>
      <c r="AH30" s="39">
        <f t="shared" si="3"/>
        <v>4</v>
      </c>
      <c r="AJ30" s="36" t="s">
        <v>76</v>
      </c>
      <c r="AK30" s="34"/>
      <c r="AL30" s="44">
        <v>0</v>
      </c>
      <c r="AM30" s="37" t="s">
        <v>55</v>
      </c>
      <c r="AN30" s="45">
        <v>0.05</v>
      </c>
      <c r="AO30" s="39">
        <f>AL30*AN30</f>
        <v>0</v>
      </c>
    </row>
    <row r="31" spans="1:41" ht="13.5" customHeight="1" thickBot="1">
      <c r="A31" s="36" t="s">
        <v>77</v>
      </c>
      <c r="B31" s="34"/>
      <c r="C31" s="35"/>
      <c r="D31" s="37"/>
      <c r="E31" s="38"/>
      <c r="F31" s="39">
        <v>20</v>
      </c>
      <c r="H31" s="36" t="s">
        <v>77</v>
      </c>
      <c r="I31" s="34"/>
      <c r="J31" s="35"/>
      <c r="K31" s="37"/>
      <c r="L31" s="38"/>
      <c r="M31" s="39">
        <v>25</v>
      </c>
      <c r="N31" s="40"/>
      <c r="O31" s="36" t="s">
        <v>77</v>
      </c>
      <c r="P31" s="34"/>
      <c r="Q31" s="35"/>
      <c r="R31" s="37"/>
      <c r="S31" s="38"/>
      <c r="T31" s="39">
        <v>20</v>
      </c>
      <c r="V31" s="36" t="s">
        <v>77</v>
      </c>
      <c r="W31" s="34"/>
      <c r="X31" s="35"/>
      <c r="Y31" s="37"/>
      <c r="Z31" s="38"/>
      <c r="AA31" s="39">
        <v>25</v>
      </c>
      <c r="AC31" s="36" t="s">
        <v>77</v>
      </c>
      <c r="AD31" s="34"/>
      <c r="AE31" s="35"/>
      <c r="AF31" s="37"/>
      <c r="AG31" s="38"/>
      <c r="AH31" s="39">
        <v>17</v>
      </c>
      <c r="AJ31" s="36" t="s">
        <v>77</v>
      </c>
      <c r="AK31" s="34"/>
      <c r="AL31" s="35"/>
      <c r="AM31" s="37"/>
      <c r="AN31" s="38"/>
      <c r="AO31" s="39">
        <f>AL31*AN31</f>
        <v>0</v>
      </c>
    </row>
    <row r="32" spans="1:41" ht="13.5" customHeight="1" thickBot="1">
      <c r="A32" s="36" t="s">
        <v>78</v>
      </c>
      <c r="B32" s="34"/>
      <c r="C32" s="35"/>
      <c r="D32" s="37"/>
      <c r="E32" s="38"/>
      <c r="F32" s="39">
        <v>10</v>
      </c>
      <c r="H32" s="36" t="s">
        <v>78</v>
      </c>
      <c r="I32" s="34"/>
      <c r="J32" s="35"/>
      <c r="K32" s="37"/>
      <c r="L32" s="38"/>
      <c r="M32" s="39">
        <v>10</v>
      </c>
      <c r="N32" s="40"/>
      <c r="O32" s="36" t="s">
        <v>78</v>
      </c>
      <c r="P32" s="34"/>
      <c r="Q32" s="35"/>
      <c r="R32" s="37"/>
      <c r="S32" s="38"/>
      <c r="T32" s="39">
        <f t="shared" si="1"/>
        <v>0</v>
      </c>
      <c r="V32" s="36" t="s">
        <v>78</v>
      </c>
      <c r="W32" s="34"/>
      <c r="X32" s="35"/>
      <c r="Y32" s="37"/>
      <c r="Z32" s="38"/>
      <c r="AA32" s="39">
        <v>0</v>
      </c>
      <c r="AC32" s="36" t="s">
        <v>78</v>
      </c>
      <c r="AD32" s="34"/>
      <c r="AE32" s="35"/>
      <c r="AF32" s="37"/>
      <c r="AG32" s="38"/>
      <c r="AH32" s="39">
        <f t="shared" si="3"/>
        <v>0</v>
      </c>
      <c r="AJ32" s="36" t="s">
        <v>78</v>
      </c>
      <c r="AK32" s="34"/>
      <c r="AL32" s="35"/>
      <c r="AM32" s="37"/>
      <c r="AN32" s="38"/>
      <c r="AO32" s="39">
        <v>5</v>
      </c>
    </row>
    <row r="33" spans="1:41" ht="13.5" customHeight="1" thickBot="1">
      <c r="A33" s="36"/>
      <c r="B33" s="34"/>
      <c r="C33" s="35"/>
      <c r="D33" s="37"/>
      <c r="E33" s="51"/>
      <c r="F33" s="52"/>
      <c r="H33" s="36"/>
      <c r="I33" s="34"/>
      <c r="J33" s="35"/>
      <c r="K33" s="37"/>
      <c r="L33" s="38"/>
      <c r="M33" s="52"/>
      <c r="N33" s="43"/>
      <c r="O33" s="36"/>
      <c r="P33" s="34"/>
      <c r="Q33" s="35"/>
      <c r="R33" s="37"/>
      <c r="S33" s="38"/>
      <c r="T33" s="52"/>
      <c r="V33" s="36"/>
      <c r="W33" s="34"/>
      <c r="X33" s="35"/>
      <c r="Y33" s="37"/>
      <c r="Z33" s="38"/>
      <c r="AA33" s="52"/>
      <c r="AC33" s="36"/>
      <c r="AD33" s="34"/>
      <c r="AE33" s="35"/>
      <c r="AF33" s="37"/>
      <c r="AG33" s="38"/>
      <c r="AH33" s="52"/>
      <c r="AJ33" s="36"/>
      <c r="AK33" s="34"/>
      <c r="AL33" s="35"/>
      <c r="AM33" s="37"/>
      <c r="AN33" s="38"/>
      <c r="AO33" s="52"/>
    </row>
    <row r="34" spans="1:41" ht="13.5" customHeight="1" thickBot="1">
      <c r="A34" s="53" t="s">
        <v>79</v>
      </c>
      <c r="B34" s="34"/>
      <c r="C34" s="35"/>
      <c r="D34" s="37"/>
      <c r="E34" s="38"/>
      <c r="F34" s="39">
        <f>SUM(F12:F33)</f>
        <v>389.575</v>
      </c>
      <c r="H34" s="53" t="s">
        <v>79</v>
      </c>
      <c r="I34" s="34"/>
      <c r="J34" s="35"/>
      <c r="K34" s="37"/>
      <c r="L34" s="38"/>
      <c r="M34" s="39">
        <f>SUM(M12:M33)</f>
        <v>640.2249999999999</v>
      </c>
      <c r="N34" s="40"/>
      <c r="O34" s="53" t="s">
        <v>79</v>
      </c>
      <c r="P34" s="34"/>
      <c r="Q34" s="35"/>
      <c r="R34" s="37"/>
      <c r="S34" s="38"/>
      <c r="T34" s="39">
        <f>SUM(T12:T33)</f>
        <v>269.775</v>
      </c>
      <c r="V34" s="53" t="s">
        <v>79</v>
      </c>
      <c r="W34" s="34"/>
      <c r="X34" s="35"/>
      <c r="Y34" s="37"/>
      <c r="Z34" s="38"/>
      <c r="AA34" s="39">
        <f>SUM(AA12:AA33)</f>
        <v>323.95</v>
      </c>
      <c r="AC34" s="53" t="s">
        <v>79</v>
      </c>
      <c r="AD34" s="34"/>
      <c r="AE34" s="35"/>
      <c r="AF34" s="37"/>
      <c r="AG34" s="38"/>
      <c r="AH34" s="39">
        <f>SUM(AH12:AH33)</f>
        <v>244.85</v>
      </c>
      <c r="AJ34" s="53" t="s">
        <v>79</v>
      </c>
      <c r="AK34" s="34"/>
      <c r="AL34" s="35"/>
      <c r="AM34" s="37"/>
      <c r="AN34" s="38"/>
      <c r="AO34" s="39">
        <f>SUM(AO12:AO33)</f>
        <v>317</v>
      </c>
    </row>
    <row r="35" spans="1:41" ht="13.5" customHeight="1" thickBot="1">
      <c r="A35" s="36"/>
      <c r="B35" s="34"/>
      <c r="C35" s="35"/>
      <c r="D35" s="37"/>
      <c r="E35" s="38"/>
      <c r="F35" s="39"/>
      <c r="H35" s="36"/>
      <c r="I35" s="34"/>
      <c r="J35" s="35"/>
      <c r="K35" s="37"/>
      <c r="L35" s="38"/>
      <c r="M35" s="39"/>
      <c r="N35" s="40"/>
      <c r="O35" s="36"/>
      <c r="P35" s="34"/>
      <c r="Q35" s="35"/>
      <c r="R35" s="37"/>
      <c r="S35" s="38"/>
      <c r="T35" s="39"/>
      <c r="V35" s="36"/>
      <c r="W35" s="34"/>
      <c r="X35" s="35"/>
      <c r="Y35" s="37"/>
      <c r="Z35" s="38"/>
      <c r="AA35" s="39"/>
      <c r="AC35" s="36"/>
      <c r="AD35" s="34"/>
      <c r="AE35" s="35"/>
      <c r="AF35" s="37"/>
      <c r="AG35" s="38"/>
      <c r="AH35" s="39"/>
      <c r="AJ35" s="36"/>
      <c r="AK35" s="34"/>
      <c r="AL35" s="35"/>
      <c r="AM35" s="37"/>
      <c r="AN35" s="38"/>
      <c r="AO35" s="39"/>
    </row>
    <row r="36" spans="1:41" ht="13.5" customHeight="1" thickBot="1">
      <c r="A36" s="34" t="s">
        <v>80</v>
      </c>
      <c r="B36" s="34"/>
      <c r="C36" s="44"/>
      <c r="D36" s="34" t="s">
        <v>81</v>
      </c>
      <c r="E36" s="55">
        <v>13</v>
      </c>
      <c r="F36" s="39">
        <f>C36*E36</f>
        <v>0</v>
      </c>
      <c r="H36" s="34" t="s">
        <v>80</v>
      </c>
      <c r="I36" s="34"/>
      <c r="J36" s="44">
        <v>0</v>
      </c>
      <c r="K36" s="34" t="s">
        <v>81</v>
      </c>
      <c r="L36" s="55">
        <v>13</v>
      </c>
      <c r="M36" s="39">
        <f>J36*L36</f>
        <v>0</v>
      </c>
      <c r="N36" s="40"/>
      <c r="O36" s="34" t="s">
        <v>80</v>
      </c>
      <c r="P36" s="34"/>
      <c r="Q36" s="44">
        <v>0</v>
      </c>
      <c r="R36" s="34" t="s">
        <v>81</v>
      </c>
      <c r="S36" s="55">
        <v>13</v>
      </c>
      <c r="T36" s="39">
        <f>Q36*S36</f>
        <v>0</v>
      </c>
      <c r="V36" s="34" t="s">
        <v>80</v>
      </c>
      <c r="W36" s="34"/>
      <c r="X36" s="44">
        <v>0</v>
      </c>
      <c r="Y36" s="34" t="s">
        <v>81</v>
      </c>
      <c r="Z36" s="55">
        <v>13</v>
      </c>
      <c r="AA36" s="39">
        <f>X36*Z36</f>
        <v>0</v>
      </c>
      <c r="AC36" s="34" t="s">
        <v>80</v>
      </c>
      <c r="AD36" s="34"/>
      <c r="AE36" s="44"/>
      <c r="AF36" s="34" t="s">
        <v>81</v>
      </c>
      <c r="AG36" s="55">
        <v>13</v>
      </c>
      <c r="AH36" s="39">
        <f>AE36*AG36</f>
        <v>0</v>
      </c>
      <c r="AJ36" s="34" t="s">
        <v>80</v>
      </c>
      <c r="AK36" s="34"/>
      <c r="AL36" s="44"/>
      <c r="AM36" s="34" t="s">
        <v>81</v>
      </c>
      <c r="AN36" s="55">
        <v>13</v>
      </c>
      <c r="AO36" s="39">
        <f>AL36*AN36</f>
        <v>0</v>
      </c>
    </row>
    <row r="37" spans="1:41" ht="13.5" customHeight="1" thickBot="1">
      <c r="A37" s="34" t="s">
        <v>31</v>
      </c>
      <c r="B37" s="34"/>
      <c r="C37" s="44">
        <v>3.6</v>
      </c>
      <c r="D37" s="34" t="s">
        <v>81</v>
      </c>
      <c r="E37" s="55">
        <v>13</v>
      </c>
      <c r="F37" s="39">
        <f>C37*E37</f>
        <v>46.800000000000004</v>
      </c>
      <c r="H37" s="34" t="s">
        <v>31</v>
      </c>
      <c r="I37" s="34"/>
      <c r="J37" s="44">
        <v>12</v>
      </c>
      <c r="K37" s="34" t="s">
        <v>81</v>
      </c>
      <c r="L37" s="55">
        <v>13</v>
      </c>
      <c r="M37" s="39">
        <f>J37*L37</f>
        <v>156</v>
      </c>
      <c r="N37" s="40"/>
      <c r="O37" s="34" t="s">
        <v>31</v>
      </c>
      <c r="P37" s="34"/>
      <c r="Q37" s="44">
        <v>3.2</v>
      </c>
      <c r="R37" s="34" t="s">
        <v>81</v>
      </c>
      <c r="S37" s="55">
        <v>13</v>
      </c>
      <c r="T37" s="39">
        <f>Q37*S37</f>
        <v>41.6</v>
      </c>
      <c r="V37" s="34" t="s">
        <v>31</v>
      </c>
      <c r="W37" s="34"/>
      <c r="X37" s="44">
        <v>7</v>
      </c>
      <c r="Y37" s="34" t="s">
        <v>81</v>
      </c>
      <c r="Z37" s="55">
        <v>13</v>
      </c>
      <c r="AA37" s="39">
        <f>X37*Z37</f>
        <v>91</v>
      </c>
      <c r="AC37" s="34" t="s">
        <v>31</v>
      </c>
      <c r="AD37" s="34"/>
      <c r="AE37" s="44">
        <v>3.5</v>
      </c>
      <c r="AF37" s="34" t="s">
        <v>81</v>
      </c>
      <c r="AG37" s="55">
        <v>13</v>
      </c>
      <c r="AH37" s="39">
        <f>AE37*AG37</f>
        <v>45.5</v>
      </c>
      <c r="AJ37" s="34" t="s">
        <v>31</v>
      </c>
      <c r="AK37" s="34"/>
      <c r="AL37" s="44">
        <v>8</v>
      </c>
      <c r="AM37" s="34" t="s">
        <v>81</v>
      </c>
      <c r="AN37" s="55">
        <v>13</v>
      </c>
      <c r="AO37" s="39">
        <f>AL37*AN37</f>
        <v>104</v>
      </c>
    </row>
    <row r="38" spans="1:41" ht="13.5" customHeight="1" thickBot="1">
      <c r="A38" s="34" t="s">
        <v>82</v>
      </c>
      <c r="B38" s="34"/>
      <c r="C38" s="35"/>
      <c r="D38" s="34"/>
      <c r="E38" s="34"/>
      <c r="F38" s="56">
        <v>6</v>
      </c>
      <c r="H38" s="34" t="s">
        <v>82</v>
      </c>
      <c r="I38" s="34"/>
      <c r="J38" s="35"/>
      <c r="K38" s="34"/>
      <c r="L38" s="34"/>
      <c r="M38" s="56"/>
      <c r="N38" s="40"/>
      <c r="O38" s="34" t="s">
        <v>82</v>
      </c>
      <c r="P38" s="34"/>
      <c r="Q38" s="35"/>
      <c r="R38" s="34"/>
      <c r="S38" s="34"/>
      <c r="T38" s="56"/>
      <c r="V38" s="34" t="s">
        <v>82</v>
      </c>
      <c r="W38" s="34"/>
      <c r="X38" s="35"/>
      <c r="Y38" s="34"/>
      <c r="Z38" s="34"/>
      <c r="AA38" s="56"/>
      <c r="AC38" s="34" t="s">
        <v>82</v>
      </c>
      <c r="AD38" s="34"/>
      <c r="AE38" s="35"/>
      <c r="AF38" s="34"/>
      <c r="AG38" s="34"/>
      <c r="AH38" s="56"/>
      <c r="AJ38" s="34" t="s">
        <v>82</v>
      </c>
      <c r="AK38" s="34"/>
      <c r="AL38" s="35"/>
      <c r="AM38" s="34"/>
      <c r="AN38" s="34"/>
      <c r="AO38" s="56"/>
    </row>
    <row r="39" spans="1:41" ht="13.5" customHeight="1" thickBot="1">
      <c r="A39" s="34" t="s">
        <v>83</v>
      </c>
      <c r="B39" s="34"/>
      <c r="C39" s="35"/>
      <c r="D39" s="34"/>
      <c r="E39" s="34"/>
      <c r="F39" s="56">
        <v>15</v>
      </c>
      <c r="H39" s="34" t="s">
        <v>83</v>
      </c>
      <c r="I39" s="34"/>
      <c r="J39" s="35"/>
      <c r="K39" s="34"/>
      <c r="L39" s="34"/>
      <c r="M39" s="56"/>
      <c r="N39" s="40"/>
      <c r="O39" s="34" t="s">
        <v>83</v>
      </c>
      <c r="P39" s="34"/>
      <c r="Q39" s="35"/>
      <c r="R39" s="34"/>
      <c r="S39" s="34"/>
      <c r="T39" s="56"/>
      <c r="V39" s="34" t="s">
        <v>83</v>
      </c>
      <c r="W39" s="34"/>
      <c r="X39" s="35"/>
      <c r="Y39" s="34"/>
      <c r="Z39" s="34"/>
      <c r="AA39" s="56"/>
      <c r="AC39" s="34" t="s">
        <v>83</v>
      </c>
      <c r="AD39" s="34"/>
      <c r="AE39" s="35"/>
      <c r="AF39" s="34"/>
      <c r="AG39" s="34"/>
      <c r="AH39" s="56"/>
      <c r="AJ39" s="34" t="s">
        <v>83</v>
      </c>
      <c r="AK39" s="34"/>
      <c r="AL39" s="35"/>
      <c r="AM39" s="34"/>
      <c r="AN39" s="34"/>
      <c r="AO39" s="56"/>
    </row>
    <row r="40" spans="1:41" ht="13.5" customHeight="1" thickBot="1">
      <c r="A40" s="34" t="s">
        <v>84</v>
      </c>
      <c r="B40" s="34"/>
      <c r="C40" s="35"/>
      <c r="D40" s="34"/>
      <c r="E40" s="34"/>
      <c r="F40" s="56">
        <v>125</v>
      </c>
      <c r="H40" s="34" t="s">
        <v>84</v>
      </c>
      <c r="I40" s="34"/>
      <c r="J40" s="35"/>
      <c r="K40" s="34"/>
      <c r="L40" s="34"/>
      <c r="M40" s="56">
        <v>125</v>
      </c>
      <c r="N40" s="40"/>
      <c r="O40" s="34" t="s">
        <v>84</v>
      </c>
      <c r="P40" s="34"/>
      <c r="Q40" s="35"/>
      <c r="R40" s="34"/>
      <c r="S40" s="34"/>
      <c r="T40" s="56">
        <v>125</v>
      </c>
      <c r="V40" s="34" t="s">
        <v>84</v>
      </c>
      <c r="W40" s="34"/>
      <c r="X40" s="35"/>
      <c r="Y40" s="34"/>
      <c r="Z40" s="34"/>
      <c r="AA40" s="56">
        <v>125</v>
      </c>
      <c r="AC40" s="34" t="s">
        <v>84</v>
      </c>
      <c r="AD40" s="34"/>
      <c r="AE40" s="35"/>
      <c r="AF40" s="34"/>
      <c r="AG40" s="34"/>
      <c r="AH40" s="56">
        <v>125</v>
      </c>
      <c r="AJ40" s="34" t="s">
        <v>84</v>
      </c>
      <c r="AK40" s="34"/>
      <c r="AL40" s="35"/>
      <c r="AM40" s="34"/>
      <c r="AN40" s="34"/>
      <c r="AO40" s="56">
        <v>125</v>
      </c>
    </row>
    <row r="41" spans="1:41" ht="13.5" customHeight="1" thickBot="1">
      <c r="A41" s="34" t="s">
        <v>85</v>
      </c>
      <c r="B41" s="34"/>
      <c r="C41" s="35"/>
      <c r="D41" s="34"/>
      <c r="E41" s="34"/>
      <c r="F41" s="56"/>
      <c r="H41" s="34" t="s">
        <v>85</v>
      </c>
      <c r="I41" s="34"/>
      <c r="J41" s="35"/>
      <c r="K41" s="34"/>
      <c r="L41" s="34"/>
      <c r="M41" s="56"/>
      <c r="N41" s="40"/>
      <c r="O41" s="34" t="s">
        <v>85</v>
      </c>
      <c r="P41" s="34"/>
      <c r="Q41" s="35"/>
      <c r="R41" s="34"/>
      <c r="S41" s="34"/>
      <c r="T41" s="56"/>
      <c r="V41" s="34" t="s">
        <v>85</v>
      </c>
      <c r="W41" s="34"/>
      <c r="X41" s="35"/>
      <c r="Y41" s="34"/>
      <c r="Z41" s="34"/>
      <c r="AA41" s="56"/>
      <c r="AC41" s="34" t="s">
        <v>85</v>
      </c>
      <c r="AD41" s="34"/>
      <c r="AE41" s="35"/>
      <c r="AF41" s="34"/>
      <c r="AG41" s="34"/>
      <c r="AH41" s="56"/>
      <c r="AJ41" s="34" t="s">
        <v>85</v>
      </c>
      <c r="AK41" s="34"/>
      <c r="AL41" s="35"/>
      <c r="AM41" s="34"/>
      <c r="AN41" s="34"/>
      <c r="AO41" s="56"/>
    </row>
    <row r="42" spans="1:41" ht="13.5" customHeight="1" thickBot="1">
      <c r="A42" s="34" t="s">
        <v>86</v>
      </c>
      <c r="B42" s="34"/>
      <c r="C42" s="35"/>
      <c r="D42" s="34"/>
      <c r="E42" s="34"/>
      <c r="F42" s="56"/>
      <c r="H42" s="34" t="s">
        <v>86</v>
      </c>
      <c r="I42" s="34"/>
      <c r="J42" s="35"/>
      <c r="K42" s="34"/>
      <c r="L42" s="34"/>
      <c r="M42" s="56"/>
      <c r="N42" s="40"/>
      <c r="O42" s="34" t="s">
        <v>86</v>
      </c>
      <c r="P42" s="34"/>
      <c r="Q42" s="35"/>
      <c r="R42" s="34"/>
      <c r="S42" s="34"/>
      <c r="T42" s="56"/>
      <c r="V42" s="34" t="s">
        <v>86</v>
      </c>
      <c r="W42" s="34"/>
      <c r="X42" s="35"/>
      <c r="Y42" s="34"/>
      <c r="Z42" s="34"/>
      <c r="AA42" s="56"/>
      <c r="AC42" s="34" t="s">
        <v>86</v>
      </c>
      <c r="AD42" s="34"/>
      <c r="AE42" s="35"/>
      <c r="AF42" s="34"/>
      <c r="AG42" s="34"/>
      <c r="AH42" s="56"/>
      <c r="AJ42" s="34" t="s">
        <v>86</v>
      </c>
      <c r="AK42" s="34"/>
      <c r="AL42" s="35"/>
      <c r="AM42" s="34"/>
      <c r="AN42" s="34"/>
      <c r="AO42" s="56"/>
    </row>
    <row r="43" spans="1:41" ht="13.5" customHeight="1" thickBot="1">
      <c r="A43" s="57" t="s">
        <v>87</v>
      </c>
      <c r="B43" s="34"/>
      <c r="C43" s="35"/>
      <c r="D43" s="34"/>
      <c r="E43" s="34"/>
      <c r="F43" s="56"/>
      <c r="H43" s="57" t="s">
        <v>87</v>
      </c>
      <c r="I43" s="34"/>
      <c r="J43" s="35"/>
      <c r="K43" s="34"/>
      <c r="L43" s="34"/>
      <c r="M43" s="56"/>
      <c r="N43" s="40"/>
      <c r="O43" s="57" t="s">
        <v>87</v>
      </c>
      <c r="P43" s="34"/>
      <c r="Q43" s="35"/>
      <c r="R43" s="34"/>
      <c r="S43" s="34"/>
      <c r="T43" s="56"/>
      <c r="V43" s="57" t="s">
        <v>87</v>
      </c>
      <c r="W43" s="34"/>
      <c r="X43" s="35"/>
      <c r="Y43" s="34"/>
      <c r="Z43" s="34"/>
      <c r="AA43" s="56"/>
      <c r="AC43" s="57" t="s">
        <v>87</v>
      </c>
      <c r="AD43" s="34"/>
      <c r="AE43" s="35"/>
      <c r="AF43" s="34"/>
      <c r="AG43" s="34"/>
      <c r="AH43" s="56"/>
      <c r="AJ43" s="57" t="s">
        <v>87</v>
      </c>
      <c r="AK43" s="34"/>
      <c r="AL43" s="35"/>
      <c r="AM43" s="34"/>
      <c r="AN43" s="34"/>
      <c r="AO43" s="56"/>
    </row>
    <row r="44" spans="2:41" ht="13.5" customHeight="1" thickBot="1">
      <c r="B44" s="34"/>
      <c r="C44" s="35"/>
      <c r="D44" s="34"/>
      <c r="E44" s="34"/>
      <c r="F44" s="54"/>
      <c r="I44" s="34"/>
      <c r="J44" s="35"/>
      <c r="K44" s="34"/>
      <c r="L44" s="34"/>
      <c r="M44" s="54"/>
      <c r="N44" s="40"/>
      <c r="P44" s="34"/>
      <c r="Q44" s="35"/>
      <c r="R44" s="34"/>
      <c r="S44" s="34"/>
      <c r="T44" s="54"/>
      <c r="W44" s="34"/>
      <c r="X44" s="35"/>
      <c r="Y44" s="34"/>
      <c r="Z44" s="34"/>
      <c r="AA44" s="54"/>
      <c r="AD44" s="34"/>
      <c r="AE44" s="35"/>
      <c r="AF44" s="34"/>
      <c r="AG44" s="34"/>
      <c r="AH44" s="54"/>
      <c r="AK44" s="34"/>
      <c r="AL44" s="35"/>
      <c r="AM44" s="34"/>
      <c r="AN44" s="34"/>
      <c r="AO44" s="54"/>
    </row>
    <row r="45" spans="1:41" ht="13.5" customHeight="1" thickBot="1">
      <c r="A45" s="34" t="s">
        <v>88</v>
      </c>
      <c r="B45" s="57"/>
      <c r="C45" s="58"/>
      <c r="D45" s="57"/>
      <c r="E45" s="57"/>
      <c r="F45" s="59">
        <f>SUM(F34:F44)</f>
        <v>582.375</v>
      </c>
      <c r="H45" s="34" t="s">
        <v>88</v>
      </c>
      <c r="I45" s="57"/>
      <c r="J45" s="58"/>
      <c r="K45" s="57"/>
      <c r="L45" s="57"/>
      <c r="M45" s="59">
        <f>SUM(M34:M44)</f>
        <v>921.2249999999999</v>
      </c>
      <c r="O45" s="34" t="s">
        <v>88</v>
      </c>
      <c r="P45" s="57"/>
      <c r="Q45" s="58"/>
      <c r="R45" s="57"/>
      <c r="S45" s="57"/>
      <c r="T45" s="59">
        <f>SUM(T34:T44)</f>
        <v>436.375</v>
      </c>
      <c r="V45" s="34" t="s">
        <v>88</v>
      </c>
      <c r="W45" s="57"/>
      <c r="X45" s="58"/>
      <c r="Y45" s="57"/>
      <c r="Z45" s="57"/>
      <c r="AA45" s="59">
        <f>SUM(AA34:AA44)</f>
        <v>539.95</v>
      </c>
      <c r="AC45" s="34" t="s">
        <v>88</v>
      </c>
      <c r="AD45" s="57"/>
      <c r="AE45" s="58"/>
      <c r="AF45" s="57"/>
      <c r="AG45" s="57"/>
      <c r="AH45" s="59">
        <f>SUM(AH34:AH44)</f>
        <v>415.35</v>
      </c>
      <c r="AJ45" s="34" t="s">
        <v>88</v>
      </c>
      <c r="AK45" s="57"/>
      <c r="AL45" s="58"/>
      <c r="AM45" s="57"/>
      <c r="AN45" s="57"/>
      <c r="AO45" s="59">
        <f>SUM(AO34:AO44)</f>
        <v>546</v>
      </c>
    </row>
    <row r="46" spans="1:41" ht="13.5" customHeight="1">
      <c r="A46" s="34" t="s">
        <v>99</v>
      </c>
      <c r="B46" s="63"/>
      <c r="C46" s="64"/>
      <c r="D46" s="63"/>
      <c r="E46" s="63"/>
      <c r="F46" s="60">
        <f>F9-F45</f>
        <v>67.625</v>
      </c>
      <c r="H46" s="34" t="s">
        <v>99</v>
      </c>
      <c r="I46" s="63"/>
      <c r="J46" s="64"/>
      <c r="K46" s="63"/>
      <c r="L46" s="63"/>
      <c r="M46" s="60">
        <f>M9-M45</f>
        <v>292.7750000000001</v>
      </c>
      <c r="O46" s="34" t="s">
        <v>99</v>
      </c>
      <c r="P46" s="63"/>
      <c r="Q46" s="64"/>
      <c r="R46" s="63"/>
      <c r="S46" s="63"/>
      <c r="T46" s="60">
        <f>T9-T45</f>
        <v>48.625</v>
      </c>
      <c r="V46" s="34" t="s">
        <v>99</v>
      </c>
      <c r="W46" s="63"/>
      <c r="X46" s="64"/>
      <c r="Y46" s="63"/>
      <c r="Z46" s="63"/>
      <c r="AA46" s="60">
        <f>AA9-AA45</f>
        <v>70.04999999999995</v>
      </c>
      <c r="AC46" s="34" t="s">
        <v>99</v>
      </c>
      <c r="AD46" s="63"/>
      <c r="AE46" s="64"/>
      <c r="AF46" s="63"/>
      <c r="AG46" s="63"/>
      <c r="AH46" s="60">
        <f>AH9-AH45</f>
        <v>134.64999999999998</v>
      </c>
      <c r="AJ46" s="34" t="s">
        <v>99</v>
      </c>
      <c r="AK46" s="63"/>
      <c r="AL46" s="64"/>
      <c r="AM46" s="63"/>
      <c r="AN46" s="63"/>
      <c r="AO46" s="60">
        <f>AO9-AO45</f>
        <v>206.5</v>
      </c>
    </row>
    <row r="47" spans="1:38" ht="13.5" customHeight="1">
      <c r="A47" s="61" t="s">
        <v>89</v>
      </c>
      <c r="C47" s="1"/>
      <c r="H47" s="61" t="s">
        <v>89</v>
      </c>
      <c r="J47" s="1"/>
      <c r="O47" s="61" t="s">
        <v>89</v>
      </c>
      <c r="Q47" s="1"/>
      <c r="V47" s="61" t="s">
        <v>89</v>
      </c>
      <c r="X47" s="1"/>
      <c r="AC47" s="61" t="s">
        <v>89</v>
      </c>
      <c r="AE47" s="1"/>
      <c r="AJ47" s="61" t="s">
        <v>89</v>
      </c>
      <c r="AL47" s="1"/>
    </row>
    <row r="48" ht="13.5" customHeight="1">
      <c r="C48" s="1"/>
    </row>
  </sheetData>
  <sheetProtection/>
  <mergeCells count="6">
    <mergeCell ref="AJ1:AO1"/>
    <mergeCell ref="O1:T1"/>
    <mergeCell ref="V1:AA1"/>
    <mergeCell ref="AC1:AH1"/>
    <mergeCell ref="A1:F1"/>
    <mergeCell ref="H1:M1"/>
  </mergeCells>
  <printOptions/>
  <pageMargins left="1" right="0.75" top="0.75" bottom="0.75" header="0.5" footer="0.5"/>
  <pageSetup fitToWidth="3" fitToHeight="1" horizontalDpi="180" verticalDpi="180" orientation="landscape" scale="80" r:id="rId1"/>
  <headerFooter alignWithMargins="0">
    <oddFooter>&amp;L&amp;8\COP_BrkEven_Special8_04.xls&amp;10
&amp;C&amp;8d.stein, msue dfbma&amp;R&amp;8 08/2004</oddFooter>
  </headerFooter>
  <rowBreaks count="1" manualBreakCount="1">
    <brk id="46" max="255" man="1"/>
  </rowBreaks>
  <colBreaks count="3" manualBreakCount="3">
    <brk id="13" max="65535" man="1"/>
    <brk id="27" max="65535" man="1"/>
    <brk id="4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
      <selection activeCell="A1" sqref="A1:K48"/>
    </sheetView>
  </sheetViews>
  <sheetFormatPr defaultColWidth="9.140625" defaultRowHeight="12.75"/>
  <cols>
    <col min="1" max="1" width="27.57421875" style="0" customWidth="1"/>
    <col min="2" max="5" width="13.00390625" style="0" customWidth="1"/>
    <col min="6" max="7" width="13.00390625" style="0" hidden="1" customWidth="1"/>
    <col min="8" max="10" width="13.140625" style="0" customWidth="1"/>
    <col min="11" max="11" width="17.140625" style="0" customWidth="1"/>
    <col min="12" max="12" width="1.57421875" style="0" customWidth="1"/>
  </cols>
  <sheetData>
    <row r="1" spans="1:11" ht="21" thickTop="1">
      <c r="A1" s="386" t="s">
        <v>21</v>
      </c>
      <c r="B1" s="387"/>
      <c r="C1" s="387"/>
      <c r="D1" s="387"/>
      <c r="E1" s="387"/>
      <c r="F1" s="387"/>
      <c r="G1" s="387"/>
      <c r="H1" s="387"/>
      <c r="I1" s="387"/>
      <c r="J1" s="387"/>
      <c r="K1" s="73" t="s">
        <v>204</v>
      </c>
    </row>
    <row r="2" spans="1:11" ht="15.75" thickBot="1">
      <c r="A2" s="388"/>
      <c r="B2" s="389"/>
      <c r="C2" s="389"/>
      <c r="D2" s="389"/>
      <c r="E2" s="389"/>
      <c r="F2" s="389"/>
      <c r="G2" s="389"/>
      <c r="H2" s="389"/>
      <c r="I2" s="389"/>
      <c r="J2" s="389"/>
      <c r="K2" s="5"/>
    </row>
    <row r="3" spans="1:12" ht="15.75">
      <c r="A3" s="3"/>
      <c r="B3" s="6" t="s">
        <v>14</v>
      </c>
      <c r="C3" s="6" t="s">
        <v>13</v>
      </c>
      <c r="D3" s="6" t="s">
        <v>15</v>
      </c>
      <c r="E3" s="6" t="s">
        <v>16</v>
      </c>
      <c r="F3" s="6" t="s">
        <v>29</v>
      </c>
      <c r="G3" s="6" t="s">
        <v>30</v>
      </c>
      <c r="H3" s="6" t="s">
        <v>205</v>
      </c>
      <c r="I3" s="312" t="s">
        <v>202</v>
      </c>
      <c r="J3" s="6" t="s">
        <v>17</v>
      </c>
      <c r="K3" s="74"/>
      <c r="L3" s="75" t="s">
        <v>46</v>
      </c>
    </row>
    <row r="4" spans="1:12" ht="15">
      <c r="A4" s="3" t="s">
        <v>0</v>
      </c>
      <c r="B4" s="315"/>
      <c r="C4" s="316"/>
      <c r="D4" s="316"/>
      <c r="E4" s="316"/>
      <c r="F4" s="316"/>
      <c r="G4" s="316"/>
      <c r="H4" s="316"/>
      <c r="I4" s="316"/>
      <c r="J4" s="317"/>
      <c r="K4" s="5" t="s">
        <v>25</v>
      </c>
      <c r="L4" s="23" t="s">
        <v>47</v>
      </c>
    </row>
    <row r="5" spans="1:12" ht="15">
      <c r="A5" s="3" t="s">
        <v>1</v>
      </c>
      <c r="B5" s="318"/>
      <c r="C5" s="319"/>
      <c r="D5" s="319"/>
      <c r="E5" s="319"/>
      <c r="F5" s="319"/>
      <c r="G5" s="319"/>
      <c r="H5" s="319"/>
      <c r="I5" s="319"/>
      <c r="J5" s="320"/>
      <c r="K5" s="5" t="s">
        <v>24</v>
      </c>
      <c r="L5" s="23" t="s">
        <v>48</v>
      </c>
    </row>
    <row r="6" spans="1:12" ht="15">
      <c r="A6" s="3" t="s">
        <v>6</v>
      </c>
      <c r="B6" s="318"/>
      <c r="C6" s="319"/>
      <c r="D6" s="319"/>
      <c r="E6" s="319"/>
      <c r="F6" s="319"/>
      <c r="G6" s="319"/>
      <c r="H6" s="319"/>
      <c r="I6" s="319"/>
      <c r="J6" s="320"/>
      <c r="K6" s="5" t="s">
        <v>23</v>
      </c>
      <c r="L6" s="23"/>
    </row>
    <row r="7" spans="1:12" ht="15">
      <c r="A7" s="3"/>
      <c r="B7" s="4" t="s">
        <v>20</v>
      </c>
      <c r="C7" s="4" t="s">
        <v>20</v>
      </c>
      <c r="D7" s="4" t="s">
        <v>20</v>
      </c>
      <c r="E7" s="4" t="s">
        <v>20</v>
      </c>
      <c r="F7" s="4" t="s">
        <v>20</v>
      </c>
      <c r="G7" s="4" t="s">
        <v>20</v>
      </c>
      <c r="H7" s="4" t="s">
        <v>20</v>
      </c>
      <c r="I7" s="4" t="s">
        <v>20</v>
      </c>
      <c r="J7" s="4" t="s">
        <v>20</v>
      </c>
      <c r="K7" s="5"/>
      <c r="L7" s="23"/>
    </row>
    <row r="8" spans="1:12" ht="15.75">
      <c r="A8" s="7" t="s">
        <v>2</v>
      </c>
      <c r="B8" s="8">
        <f aca="true" t="shared" si="0" ref="B8:J8">((B4*B5)+B6)</f>
        <v>0</v>
      </c>
      <c r="C8" s="8">
        <f t="shared" si="0"/>
        <v>0</v>
      </c>
      <c r="D8" s="8">
        <f t="shared" si="0"/>
        <v>0</v>
      </c>
      <c r="E8" s="8">
        <f t="shared" si="0"/>
        <v>0</v>
      </c>
      <c r="F8" s="8">
        <f t="shared" si="0"/>
        <v>0</v>
      </c>
      <c r="G8" s="8">
        <f t="shared" si="0"/>
        <v>0</v>
      </c>
      <c r="H8" s="8">
        <f t="shared" si="0"/>
        <v>0</v>
      </c>
      <c r="I8" s="8">
        <f t="shared" si="0"/>
        <v>0</v>
      </c>
      <c r="J8" s="8">
        <f t="shared" si="0"/>
        <v>0</v>
      </c>
      <c r="K8" s="5"/>
      <c r="L8" s="24">
        <f>AVERAGE(B8:J8)</f>
        <v>0</v>
      </c>
    </row>
    <row r="9" spans="1:12" ht="15">
      <c r="A9" s="3"/>
      <c r="B9" s="9"/>
      <c r="C9" s="9"/>
      <c r="D9" s="9"/>
      <c r="E9" s="9"/>
      <c r="F9" s="9"/>
      <c r="G9" s="9"/>
      <c r="H9" s="9"/>
      <c r="I9" s="9"/>
      <c r="J9" s="9"/>
      <c r="K9" s="5"/>
      <c r="L9" s="23"/>
    </row>
    <row r="10" spans="1:12" ht="15">
      <c r="A10" s="67" t="s">
        <v>3</v>
      </c>
      <c r="B10" s="22">
        <f aca="true" t="shared" si="1" ref="B10:J10">+B38</f>
        <v>0</v>
      </c>
      <c r="C10" s="22">
        <f t="shared" si="1"/>
        <v>0</v>
      </c>
      <c r="D10" s="22">
        <f t="shared" si="1"/>
        <v>0</v>
      </c>
      <c r="E10" s="22">
        <f t="shared" si="1"/>
        <v>0</v>
      </c>
      <c r="F10" s="22">
        <f t="shared" si="1"/>
        <v>0</v>
      </c>
      <c r="G10" s="22">
        <f t="shared" si="1"/>
        <v>0</v>
      </c>
      <c r="H10" s="22">
        <f t="shared" si="1"/>
        <v>0</v>
      </c>
      <c r="I10" s="22">
        <f t="shared" si="1"/>
        <v>0</v>
      </c>
      <c r="J10" s="22">
        <f t="shared" si="1"/>
        <v>0</v>
      </c>
      <c r="K10" s="68"/>
      <c r="L10" s="69">
        <f>AVERAGE(B10:J10)</f>
        <v>0</v>
      </c>
    </row>
    <row r="11" spans="1:12" ht="15">
      <c r="A11" s="3" t="s">
        <v>4</v>
      </c>
      <c r="B11" s="318"/>
      <c r="C11" s="319"/>
      <c r="D11" s="319"/>
      <c r="E11" s="319"/>
      <c r="F11" s="319"/>
      <c r="G11" s="319"/>
      <c r="H11" s="319"/>
      <c r="I11" s="319"/>
      <c r="J11" s="320"/>
      <c r="K11" s="5"/>
      <c r="L11" s="24" t="e">
        <f>AVERAGE(B11:J11)</f>
        <v>#DIV/0!</v>
      </c>
    </row>
    <row r="12" spans="1:12" ht="15">
      <c r="A12" s="3" t="s">
        <v>40</v>
      </c>
      <c r="B12" s="318"/>
      <c r="C12" s="319"/>
      <c r="D12" s="319"/>
      <c r="E12" s="319"/>
      <c r="F12" s="319"/>
      <c r="G12" s="319"/>
      <c r="H12" s="319"/>
      <c r="I12" s="319"/>
      <c r="J12" s="320"/>
      <c r="K12" s="5"/>
      <c r="L12" s="24" t="e">
        <f>AVERAGE(B12:J12)</f>
        <v>#DIV/0!</v>
      </c>
    </row>
    <row r="13" spans="1:12" ht="15">
      <c r="A13" s="3" t="s">
        <v>31</v>
      </c>
      <c r="B13" s="318"/>
      <c r="C13" s="319"/>
      <c r="D13" s="319"/>
      <c r="E13" s="319"/>
      <c r="F13" s="319"/>
      <c r="G13" s="319"/>
      <c r="H13" s="319"/>
      <c r="I13" s="319"/>
      <c r="J13" s="320"/>
      <c r="K13" s="5"/>
      <c r="L13" s="24" t="e">
        <f>AVERAGE(B13:J13)</f>
        <v>#DIV/0!</v>
      </c>
    </row>
    <row r="14" spans="1:12" ht="15.75" thickBot="1">
      <c r="A14" s="3"/>
      <c r="B14" s="76" t="s">
        <v>20</v>
      </c>
      <c r="C14" s="76" t="s">
        <v>20</v>
      </c>
      <c r="D14" s="76" t="s">
        <v>20</v>
      </c>
      <c r="E14" s="76" t="s">
        <v>20</v>
      </c>
      <c r="F14" s="76" t="s">
        <v>20</v>
      </c>
      <c r="G14" s="76" t="s">
        <v>20</v>
      </c>
      <c r="H14" s="76" t="s">
        <v>20</v>
      </c>
      <c r="I14" s="76" t="s">
        <v>20</v>
      </c>
      <c r="J14" s="76" t="s">
        <v>20</v>
      </c>
      <c r="K14" s="5"/>
      <c r="L14" s="23"/>
    </row>
    <row r="15" spans="1:12" ht="18.75" customHeight="1" thickBot="1">
      <c r="A15" s="7" t="s">
        <v>5</v>
      </c>
      <c r="B15" s="321"/>
      <c r="C15" s="322"/>
      <c r="D15" s="322"/>
      <c r="E15" s="322"/>
      <c r="F15" s="322"/>
      <c r="G15" s="322"/>
      <c r="H15" s="322"/>
      <c r="I15" s="322"/>
      <c r="J15" s="323"/>
      <c r="K15" s="5"/>
      <c r="L15" s="24" t="e">
        <f>AVERAGE(B15:J15)</f>
        <v>#DIV/0!</v>
      </c>
    </row>
    <row r="16" spans="1:12" ht="15.75" thickBot="1">
      <c r="A16" s="3"/>
      <c r="B16" s="78"/>
      <c r="C16" s="78"/>
      <c r="D16" s="78"/>
      <c r="E16" s="78"/>
      <c r="F16" s="78"/>
      <c r="G16" s="78"/>
      <c r="H16" s="78"/>
      <c r="I16" s="78"/>
      <c r="J16" s="78"/>
      <c r="K16" s="5"/>
      <c r="L16" s="23"/>
    </row>
    <row r="17" spans="1:12" ht="16.5" thickBot="1">
      <c r="A17" s="7" t="s">
        <v>22</v>
      </c>
      <c r="B17" s="321"/>
      <c r="C17" s="322"/>
      <c r="D17" s="322"/>
      <c r="E17" s="322"/>
      <c r="F17" s="322"/>
      <c r="G17" s="322"/>
      <c r="H17" s="322"/>
      <c r="I17" s="322"/>
      <c r="J17" s="323"/>
      <c r="K17" s="10"/>
      <c r="L17" s="24" t="e">
        <f>AVERAGE(B17:J17)</f>
        <v>#DIV/0!</v>
      </c>
    </row>
    <row r="18" spans="1:12" ht="16.5" thickBot="1">
      <c r="A18" s="7" t="s">
        <v>12</v>
      </c>
      <c r="B18" s="321"/>
      <c r="C18" s="322"/>
      <c r="D18" s="322"/>
      <c r="E18" s="322"/>
      <c r="F18" s="322"/>
      <c r="G18" s="322"/>
      <c r="H18" s="322"/>
      <c r="I18" s="322"/>
      <c r="J18" s="323"/>
      <c r="K18" s="10"/>
      <c r="L18" s="23"/>
    </row>
    <row r="19" spans="1:12" s="1" customFormat="1" ht="16.5" thickBot="1">
      <c r="A19" s="11" t="s">
        <v>18</v>
      </c>
      <c r="B19" s="324"/>
      <c r="C19" s="325"/>
      <c r="D19" s="325"/>
      <c r="E19" s="325"/>
      <c r="F19" s="325"/>
      <c r="G19" s="325"/>
      <c r="H19" s="325"/>
      <c r="I19" s="325"/>
      <c r="J19" s="326"/>
      <c r="K19" s="12" t="s">
        <v>19</v>
      </c>
      <c r="L19" s="25"/>
    </row>
    <row r="20" spans="1:12" ht="15">
      <c r="A20" s="3"/>
      <c r="B20" s="77"/>
      <c r="C20" s="77"/>
      <c r="D20" s="77"/>
      <c r="E20" s="77"/>
      <c r="F20" s="77"/>
      <c r="G20" s="77"/>
      <c r="H20" s="77"/>
      <c r="I20" s="77"/>
      <c r="J20" s="77"/>
      <c r="K20" s="5"/>
      <c r="L20" s="23"/>
    </row>
    <row r="21" spans="1:12" ht="15.75">
      <c r="A21" s="13" t="s">
        <v>7</v>
      </c>
      <c r="B21" s="14" t="str">
        <f>B$3</f>
        <v>Corn</v>
      </c>
      <c r="C21" s="14" t="str">
        <f aca="true" t="shared" si="2" ref="C21:J21">C$3</f>
        <v>Soybean</v>
      </c>
      <c r="D21" s="14" t="str">
        <f t="shared" si="2"/>
        <v>Wheat</v>
      </c>
      <c r="E21" s="14" t="str">
        <f t="shared" si="2"/>
        <v>Navy</v>
      </c>
      <c r="F21" s="14" t="str">
        <f t="shared" si="2"/>
        <v>Pinto</v>
      </c>
      <c r="G21" s="14" t="str">
        <f t="shared" si="2"/>
        <v>Lt Red </v>
      </c>
      <c r="H21" s="14" t="str">
        <f t="shared" si="2"/>
        <v>________</v>
      </c>
      <c r="I21" s="313" t="str">
        <f t="shared" si="2"/>
        <v>Hay</v>
      </c>
      <c r="J21" s="14" t="str">
        <f t="shared" si="2"/>
        <v>S. Beets</v>
      </c>
      <c r="K21" s="5"/>
      <c r="L21" s="23"/>
    </row>
    <row r="22" spans="1:12" ht="15">
      <c r="A22" s="3" t="s">
        <v>8</v>
      </c>
      <c r="B22" s="318"/>
      <c r="C22" s="319"/>
      <c r="D22" s="319"/>
      <c r="E22" s="319"/>
      <c r="F22" s="319"/>
      <c r="G22" s="319"/>
      <c r="H22" s="319"/>
      <c r="I22" s="319"/>
      <c r="J22" s="320"/>
      <c r="K22" s="5"/>
      <c r="L22" s="24" t="e">
        <f aca="true" t="shared" si="3" ref="L22:L38">AVERAGE(B22:J22)</f>
        <v>#DIV/0!</v>
      </c>
    </row>
    <row r="23" spans="1:12" ht="15">
      <c r="A23" s="3" t="s">
        <v>35</v>
      </c>
      <c r="B23" s="318"/>
      <c r="C23" s="319"/>
      <c r="D23" s="319"/>
      <c r="E23" s="319"/>
      <c r="F23" s="319"/>
      <c r="G23" s="319"/>
      <c r="H23" s="319"/>
      <c r="I23" s="319"/>
      <c r="J23" s="320"/>
      <c r="K23" s="5"/>
      <c r="L23" s="24" t="e">
        <f t="shared" si="3"/>
        <v>#DIV/0!</v>
      </c>
    </row>
    <row r="24" spans="1:12" ht="15">
      <c r="A24" s="3" t="s">
        <v>37</v>
      </c>
      <c r="B24" s="318"/>
      <c r="C24" s="319"/>
      <c r="D24" s="319"/>
      <c r="E24" s="319"/>
      <c r="F24" s="319"/>
      <c r="G24" s="319"/>
      <c r="H24" s="319"/>
      <c r="I24" s="319"/>
      <c r="J24" s="320"/>
      <c r="K24" s="5"/>
      <c r="L24" s="24" t="e">
        <f t="shared" si="3"/>
        <v>#DIV/0!</v>
      </c>
    </row>
    <row r="25" spans="1:12" ht="15.75" customHeight="1">
      <c r="A25" s="3" t="s">
        <v>36</v>
      </c>
      <c r="B25" s="318"/>
      <c r="C25" s="319"/>
      <c r="D25" s="319"/>
      <c r="E25" s="319"/>
      <c r="F25" s="319"/>
      <c r="G25" s="319"/>
      <c r="H25" s="319"/>
      <c r="I25" s="319"/>
      <c r="J25" s="320"/>
      <c r="K25" s="5"/>
      <c r="L25" s="24" t="e">
        <f t="shared" si="3"/>
        <v>#DIV/0!</v>
      </c>
    </row>
    <row r="26" spans="1:12" ht="15">
      <c r="A26" s="3" t="s">
        <v>9</v>
      </c>
      <c r="B26" s="318"/>
      <c r="C26" s="319"/>
      <c r="D26" s="319"/>
      <c r="E26" s="319"/>
      <c r="F26" s="319"/>
      <c r="G26" s="319"/>
      <c r="H26" s="319"/>
      <c r="I26" s="319"/>
      <c r="J26" s="320"/>
      <c r="K26" s="5"/>
      <c r="L26" s="24" t="e">
        <f t="shared" si="3"/>
        <v>#DIV/0!</v>
      </c>
    </row>
    <row r="27" spans="1:12" ht="15">
      <c r="A27" s="3" t="s">
        <v>26</v>
      </c>
      <c r="B27" s="318"/>
      <c r="C27" s="319"/>
      <c r="D27" s="319"/>
      <c r="E27" s="319"/>
      <c r="F27" s="319"/>
      <c r="G27" s="319"/>
      <c r="H27" s="319"/>
      <c r="I27" s="319"/>
      <c r="J27" s="320"/>
      <c r="K27" s="5"/>
      <c r="L27" s="24" t="e">
        <f t="shared" si="3"/>
        <v>#DIV/0!</v>
      </c>
    </row>
    <row r="28" spans="1:12" ht="15">
      <c r="A28" s="3" t="s">
        <v>10</v>
      </c>
      <c r="B28" s="318"/>
      <c r="C28" s="319"/>
      <c r="D28" s="319"/>
      <c r="E28" s="319"/>
      <c r="F28" s="319"/>
      <c r="G28" s="319"/>
      <c r="H28" s="319"/>
      <c r="I28" s="319"/>
      <c r="J28" s="320"/>
      <c r="K28" s="5"/>
      <c r="L28" s="24" t="e">
        <f t="shared" si="3"/>
        <v>#DIV/0!</v>
      </c>
    </row>
    <row r="29" spans="1:12" ht="15">
      <c r="A29" s="3" t="s">
        <v>11</v>
      </c>
      <c r="B29" s="318"/>
      <c r="C29" s="319"/>
      <c r="D29" s="319"/>
      <c r="E29" s="319"/>
      <c r="F29" s="319"/>
      <c r="G29" s="319"/>
      <c r="H29" s="319"/>
      <c r="I29" s="319"/>
      <c r="J29" s="320"/>
      <c r="K29" s="5"/>
      <c r="L29" s="24" t="e">
        <f t="shared" si="3"/>
        <v>#DIV/0!</v>
      </c>
    </row>
    <row r="30" spans="1:12" ht="15">
      <c r="A30" s="3" t="s">
        <v>38</v>
      </c>
      <c r="B30" s="318"/>
      <c r="C30" s="319"/>
      <c r="D30" s="319"/>
      <c r="E30" s="319"/>
      <c r="F30" s="319"/>
      <c r="G30" s="319"/>
      <c r="H30" s="319"/>
      <c r="I30" s="319"/>
      <c r="J30" s="320"/>
      <c r="K30" s="5"/>
      <c r="L30" s="24" t="e">
        <f t="shared" si="3"/>
        <v>#DIV/0!</v>
      </c>
    </row>
    <row r="31" spans="1:12" ht="15">
      <c r="A31" s="3" t="s">
        <v>39</v>
      </c>
      <c r="B31" s="318"/>
      <c r="C31" s="319"/>
      <c r="D31" s="319"/>
      <c r="E31" s="319"/>
      <c r="F31" s="319"/>
      <c r="G31" s="319"/>
      <c r="H31" s="319"/>
      <c r="I31" s="319"/>
      <c r="J31" s="320"/>
      <c r="K31" s="5"/>
      <c r="L31" s="24" t="e">
        <f t="shared" si="3"/>
        <v>#DIV/0!</v>
      </c>
    </row>
    <row r="32" spans="1:12" ht="15">
      <c r="A32" s="3" t="s">
        <v>41</v>
      </c>
      <c r="B32" s="318"/>
      <c r="C32" s="319"/>
      <c r="D32" s="319"/>
      <c r="E32" s="319"/>
      <c r="F32" s="319"/>
      <c r="G32" s="319"/>
      <c r="H32" s="319"/>
      <c r="I32" s="319"/>
      <c r="J32" s="320"/>
      <c r="K32" s="5"/>
      <c r="L32" s="24" t="e">
        <f t="shared" si="3"/>
        <v>#DIV/0!</v>
      </c>
    </row>
    <row r="33" spans="1:12" ht="15">
      <c r="A33" s="3" t="s">
        <v>27</v>
      </c>
      <c r="B33" s="318"/>
      <c r="C33" s="319"/>
      <c r="D33" s="319"/>
      <c r="E33" s="319"/>
      <c r="F33" s="319"/>
      <c r="G33" s="319"/>
      <c r="H33" s="319"/>
      <c r="I33" s="319"/>
      <c r="J33" s="320"/>
      <c r="K33" s="5"/>
      <c r="L33" s="24" t="e">
        <f t="shared" si="3"/>
        <v>#DIV/0!</v>
      </c>
    </row>
    <row r="34" spans="1:12" ht="15">
      <c r="A34" s="3" t="s">
        <v>28</v>
      </c>
      <c r="B34" s="318"/>
      <c r="C34" s="319"/>
      <c r="D34" s="319"/>
      <c r="E34" s="319"/>
      <c r="F34" s="319"/>
      <c r="G34" s="319"/>
      <c r="H34" s="319"/>
      <c r="I34" s="319"/>
      <c r="J34" s="320"/>
      <c r="K34" s="5"/>
      <c r="L34" s="24" t="e">
        <f t="shared" si="3"/>
        <v>#DIV/0!</v>
      </c>
    </row>
    <row r="35" spans="1:12" ht="15">
      <c r="A35" s="72" t="s">
        <v>105</v>
      </c>
      <c r="B35" s="318"/>
      <c r="C35" s="319"/>
      <c r="D35" s="319"/>
      <c r="E35" s="319"/>
      <c r="F35" s="319"/>
      <c r="G35" s="319"/>
      <c r="H35" s="319"/>
      <c r="I35" s="319"/>
      <c r="J35" s="320"/>
      <c r="K35" s="5"/>
      <c r="L35" s="24" t="e">
        <f t="shared" si="3"/>
        <v>#DIV/0!</v>
      </c>
    </row>
    <row r="36" spans="1:12" ht="15">
      <c r="A36" s="3" t="s">
        <v>33</v>
      </c>
      <c r="B36" s="318"/>
      <c r="C36" s="319"/>
      <c r="D36" s="319"/>
      <c r="E36" s="319"/>
      <c r="F36" s="319"/>
      <c r="G36" s="319"/>
      <c r="H36" s="319"/>
      <c r="I36" s="319"/>
      <c r="J36" s="320"/>
      <c r="K36" s="5"/>
      <c r="L36" s="24" t="e">
        <f t="shared" si="3"/>
        <v>#DIV/0!</v>
      </c>
    </row>
    <row r="37" spans="1:12" ht="15.75" thickBot="1">
      <c r="A37" s="3"/>
      <c r="B37" s="76" t="s">
        <v>20</v>
      </c>
      <c r="C37" s="76" t="s">
        <v>20</v>
      </c>
      <c r="D37" s="76" t="s">
        <v>20</v>
      </c>
      <c r="E37" s="76" t="s">
        <v>20</v>
      </c>
      <c r="F37" s="76" t="s">
        <v>20</v>
      </c>
      <c r="G37" s="76" t="s">
        <v>20</v>
      </c>
      <c r="H37" s="76" t="s">
        <v>20</v>
      </c>
      <c r="I37" s="76" t="s">
        <v>20</v>
      </c>
      <c r="J37" s="76" t="s">
        <v>20</v>
      </c>
      <c r="K37" s="5"/>
      <c r="L37" s="24"/>
    </row>
    <row r="38" spans="1:12" ht="16.5" thickBot="1">
      <c r="A38" s="7" t="s">
        <v>34</v>
      </c>
      <c r="B38" s="321"/>
      <c r="C38" s="322"/>
      <c r="D38" s="322"/>
      <c r="E38" s="322"/>
      <c r="F38" s="322"/>
      <c r="G38" s="322"/>
      <c r="H38" s="322"/>
      <c r="I38" s="322"/>
      <c r="J38" s="323"/>
      <c r="K38" s="5"/>
      <c r="L38" s="24" t="e">
        <f t="shared" si="3"/>
        <v>#DIV/0!</v>
      </c>
    </row>
    <row r="39" spans="1:12" s="2" customFormat="1" ht="15.75">
      <c r="A39" s="7"/>
      <c r="B39" s="79" t="str">
        <f aca="true" t="shared" si="4" ref="B39:J39">B$3</f>
        <v>Corn</v>
      </c>
      <c r="C39" s="79" t="str">
        <f t="shared" si="4"/>
        <v>Soybean</v>
      </c>
      <c r="D39" s="79" t="str">
        <f t="shared" si="4"/>
        <v>Wheat</v>
      </c>
      <c r="E39" s="79" t="str">
        <f t="shared" si="4"/>
        <v>Navy</v>
      </c>
      <c r="F39" s="79" t="str">
        <f t="shared" si="4"/>
        <v>Pinto</v>
      </c>
      <c r="G39" s="79" t="str">
        <f t="shared" si="4"/>
        <v>Lt Red </v>
      </c>
      <c r="H39" s="79" t="str">
        <f t="shared" si="4"/>
        <v>________</v>
      </c>
      <c r="I39" s="314" t="str">
        <f t="shared" si="4"/>
        <v>Hay</v>
      </c>
      <c r="J39" s="79" t="str">
        <f t="shared" si="4"/>
        <v>S. Beets</v>
      </c>
      <c r="K39" s="10"/>
      <c r="L39" s="26"/>
    </row>
    <row r="40" spans="1:12" ht="15">
      <c r="A40" s="3" t="s">
        <v>44</v>
      </c>
      <c r="B40" s="70">
        <v>3.6</v>
      </c>
      <c r="C40" s="70">
        <v>2.8</v>
      </c>
      <c r="D40" s="70">
        <v>2.2</v>
      </c>
      <c r="E40" s="70">
        <v>7</v>
      </c>
      <c r="F40" s="70">
        <v>7</v>
      </c>
      <c r="G40" s="70">
        <v>7</v>
      </c>
      <c r="H40" s="70">
        <v>0</v>
      </c>
      <c r="I40" s="70">
        <v>9</v>
      </c>
      <c r="J40" s="70">
        <v>12</v>
      </c>
      <c r="K40" s="5"/>
      <c r="L40" s="23"/>
    </row>
    <row r="41" spans="1:12" ht="15">
      <c r="A41" s="4" t="s">
        <v>103</v>
      </c>
      <c r="B41" s="71">
        <f>B40*13</f>
        <v>46.800000000000004</v>
      </c>
      <c r="C41" s="71">
        <f aca="true" t="shared" si="5" ref="C41:J41">C40*13</f>
        <v>36.4</v>
      </c>
      <c r="D41" s="71">
        <f t="shared" si="5"/>
        <v>28.6</v>
      </c>
      <c r="E41" s="71">
        <f t="shared" si="5"/>
        <v>91</v>
      </c>
      <c r="F41" s="71">
        <f t="shared" si="5"/>
        <v>91</v>
      </c>
      <c r="G41" s="71">
        <f t="shared" si="5"/>
        <v>91</v>
      </c>
      <c r="H41" s="71">
        <f t="shared" si="5"/>
        <v>0</v>
      </c>
      <c r="I41" s="71">
        <f t="shared" si="5"/>
        <v>117</v>
      </c>
      <c r="J41" s="71">
        <f t="shared" si="5"/>
        <v>156</v>
      </c>
      <c r="K41" s="5" t="s">
        <v>45</v>
      </c>
      <c r="L41" s="24">
        <f>AVERAGE(B41:J41)</f>
        <v>73.08888888888889</v>
      </c>
    </row>
    <row r="42" spans="1:12" ht="12.75">
      <c r="A42" s="15" t="s">
        <v>32</v>
      </c>
      <c r="C42" s="16"/>
      <c r="D42" s="16"/>
      <c r="E42" s="16"/>
      <c r="F42" s="16"/>
      <c r="G42" s="16"/>
      <c r="H42" s="16"/>
      <c r="I42" s="16"/>
      <c r="J42" s="16"/>
      <c r="K42" s="17"/>
      <c r="L42" s="23"/>
    </row>
    <row r="43" spans="1:12" ht="12.75">
      <c r="A43" s="16" t="s">
        <v>42</v>
      </c>
      <c r="C43" s="16"/>
      <c r="D43" s="16"/>
      <c r="E43" s="16"/>
      <c r="F43" s="16"/>
      <c r="G43" s="16"/>
      <c r="H43" s="16"/>
      <c r="I43" s="16"/>
      <c r="J43" s="16"/>
      <c r="K43" s="17"/>
      <c r="L43" s="23"/>
    </row>
    <row r="44" spans="1:12" ht="13.5" thickBot="1">
      <c r="A44" s="18" t="s">
        <v>43</v>
      </c>
      <c r="B44" s="19"/>
      <c r="C44" s="20"/>
      <c r="D44" s="20"/>
      <c r="E44" s="20"/>
      <c r="F44" s="20"/>
      <c r="G44" s="20"/>
      <c r="H44" s="20"/>
      <c r="I44" s="20"/>
      <c r="J44" s="20"/>
      <c r="K44" s="21"/>
      <c r="L44" s="27"/>
    </row>
    <row r="45" ht="13.5" thickTop="1"/>
    <row r="47" ht="12.75">
      <c r="B47" s="34" t="s">
        <v>203</v>
      </c>
    </row>
    <row r="48" ht="12.75">
      <c r="B48" t="s">
        <v>102</v>
      </c>
    </row>
  </sheetData>
  <sheetProtection/>
  <mergeCells count="2">
    <mergeCell ref="A1:J1"/>
    <mergeCell ref="A2:J2"/>
  </mergeCells>
  <printOptions/>
  <pageMargins left="0.75" right="0.25" top="0.5" bottom="0.5" header="0.5" footer="0.5"/>
  <pageSetup fitToHeight="1"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pageSetUpPr fitToPage="1"/>
  </sheetPr>
  <dimension ref="A1:AO122"/>
  <sheetViews>
    <sheetView tabSelected="1" zoomScalePageLayoutView="0" workbookViewId="0" topLeftCell="A1">
      <selection activeCell="A3" sqref="A3"/>
    </sheetView>
  </sheetViews>
  <sheetFormatPr defaultColWidth="11.00390625" defaultRowHeight="12.75"/>
  <cols>
    <col min="1" max="1" width="20.28125" style="209" customWidth="1"/>
    <col min="2" max="2" width="11.00390625" style="82" customWidth="1"/>
    <col min="3" max="3" width="16.140625" style="82" customWidth="1"/>
    <col min="4" max="4" width="13.57421875" style="82" customWidth="1"/>
    <col min="5" max="5" width="12.8515625" style="82" customWidth="1"/>
    <col min="6" max="6" width="11.00390625" style="82" customWidth="1"/>
    <col min="7" max="7" width="15.140625" style="82" customWidth="1"/>
    <col min="8" max="8" width="9.7109375" style="82" customWidth="1"/>
    <col min="9" max="9" width="13.8515625" style="82" customWidth="1"/>
    <col min="10" max="10" width="11.00390625" style="82" customWidth="1"/>
    <col min="11" max="11" width="14.28125" style="82" customWidth="1"/>
    <col min="12" max="12" width="0.9921875" style="82" customWidth="1"/>
    <col min="13" max="13" width="9.8515625" style="363" customWidth="1"/>
    <col min="14" max="18" width="11.00390625" style="82" customWidth="1"/>
    <col min="19" max="19" width="3.00390625" style="82" customWidth="1"/>
    <col min="20" max="26" width="11.00390625" style="82" customWidth="1"/>
    <col min="27" max="27" width="8.7109375" style="82" customWidth="1"/>
    <col min="28" max="28" width="11.00390625" style="82" customWidth="1"/>
    <col min="29" max="29" width="8.7109375" style="82" customWidth="1"/>
    <col min="30" max="16384" width="11.00390625" style="82" customWidth="1"/>
  </cols>
  <sheetData>
    <row r="1" spans="1:13" ht="95.25" customHeight="1" thickBot="1" thickTop="1">
      <c r="A1" s="393"/>
      <c r="B1" s="394"/>
      <c r="C1" s="394"/>
      <c r="D1" s="394"/>
      <c r="E1" s="394"/>
      <c r="F1" s="394"/>
      <c r="G1" s="394"/>
      <c r="H1" s="394"/>
      <c r="I1" s="394"/>
      <c r="J1" s="394"/>
      <c r="K1" s="394"/>
      <c r="L1" s="394"/>
      <c r="M1" s="395"/>
    </row>
    <row r="2" spans="1:13" ht="18.75" customHeight="1" thickBot="1" thickTop="1">
      <c r="A2" s="83"/>
      <c r="B2" s="84"/>
      <c r="C2" s="84"/>
      <c r="D2" s="84"/>
      <c r="E2" s="84"/>
      <c r="F2" s="84"/>
      <c r="G2" s="84"/>
      <c r="H2" s="84"/>
      <c r="I2" s="84"/>
      <c r="J2" s="84"/>
      <c r="K2" s="84"/>
      <c r="L2" s="84"/>
      <c r="M2" s="84"/>
    </row>
    <row r="3" spans="1:41" ht="20.25" thickTop="1">
      <c r="A3" s="205" t="s">
        <v>178</v>
      </c>
      <c r="B3" s="85"/>
      <c r="C3" s="86"/>
      <c r="D3" s="87"/>
      <c r="E3" s="87"/>
      <c r="F3" s="88" t="s">
        <v>100</v>
      </c>
      <c r="G3" s="89"/>
      <c r="H3" s="88" t="s">
        <v>213</v>
      </c>
      <c r="I3" s="90"/>
      <c r="J3" s="396" t="s">
        <v>207</v>
      </c>
      <c r="K3" s="397"/>
      <c r="L3" s="87"/>
      <c r="M3" s="91"/>
      <c r="N3" s="92"/>
      <c r="S3" s="93" t="s">
        <v>100</v>
      </c>
      <c r="AH3" s="92"/>
      <c r="AI3" s="92"/>
      <c r="AJ3" s="92"/>
      <c r="AK3" s="92"/>
      <c r="AL3" s="92"/>
      <c r="AM3" s="92"/>
      <c r="AN3" s="92"/>
      <c r="AO3" s="92"/>
    </row>
    <row r="4" spans="1:41" ht="12.75">
      <c r="A4" s="94" t="s">
        <v>110</v>
      </c>
      <c r="B4" s="206" t="s">
        <v>111</v>
      </c>
      <c r="C4" s="206" t="s">
        <v>110</v>
      </c>
      <c r="D4" s="206" t="s">
        <v>112</v>
      </c>
      <c r="E4" s="207"/>
      <c r="F4" s="207"/>
      <c r="G4" s="207"/>
      <c r="H4" s="206"/>
      <c r="I4" s="207"/>
      <c r="J4" s="206"/>
      <c r="K4" s="206"/>
      <c r="L4" s="206"/>
      <c r="M4" s="97"/>
      <c r="N4" s="92"/>
      <c r="S4" s="93" t="s">
        <v>100</v>
      </c>
      <c r="AH4" s="92"/>
      <c r="AI4" s="92"/>
      <c r="AJ4" s="92"/>
      <c r="AK4" s="92"/>
      <c r="AL4" s="92"/>
      <c r="AM4" s="92"/>
      <c r="AN4" s="92"/>
      <c r="AO4" s="92"/>
    </row>
    <row r="5" spans="1:41" ht="12.75">
      <c r="A5" s="98" t="s">
        <v>100</v>
      </c>
      <c r="B5" s="208"/>
      <c r="C5" s="208"/>
      <c r="D5" s="82" t="s">
        <v>179</v>
      </c>
      <c r="F5" s="207"/>
      <c r="G5" s="333" t="s">
        <v>113</v>
      </c>
      <c r="H5" s="207" t="s">
        <v>180</v>
      </c>
      <c r="I5" s="208"/>
      <c r="J5" s="207"/>
      <c r="K5" s="207"/>
      <c r="L5" s="207"/>
      <c r="M5" s="100"/>
      <c r="N5" s="101"/>
      <c r="S5" s="93" t="s">
        <v>100</v>
      </c>
      <c r="AH5" s="92"/>
      <c r="AI5" s="92"/>
      <c r="AJ5" s="92"/>
      <c r="AK5" s="92"/>
      <c r="AL5" s="92"/>
      <c r="AM5" s="92"/>
      <c r="AN5" s="92"/>
      <c r="AO5" s="92"/>
    </row>
    <row r="6" spans="1:41" ht="12.75">
      <c r="A6" s="102" t="s">
        <v>114</v>
      </c>
      <c r="B6" s="340">
        <v>0.55</v>
      </c>
      <c r="C6" s="99"/>
      <c r="D6" s="209"/>
      <c r="E6" s="209" t="s">
        <v>180</v>
      </c>
      <c r="F6" s="209"/>
      <c r="J6" s="103"/>
      <c r="K6" s="103"/>
      <c r="L6" s="96"/>
      <c r="M6" s="211"/>
      <c r="N6" s="210"/>
      <c r="S6" s="93" t="s">
        <v>100</v>
      </c>
      <c r="AH6" s="92"/>
      <c r="AI6" s="92"/>
      <c r="AJ6" s="92"/>
      <c r="AK6" s="92"/>
      <c r="AL6" s="92"/>
      <c r="AM6" s="92"/>
      <c r="AN6" s="92"/>
      <c r="AO6" s="92"/>
    </row>
    <row r="7" spans="1:41" ht="12.75">
      <c r="A7" s="104" t="s">
        <v>116</v>
      </c>
      <c r="B7" s="341">
        <v>0.5</v>
      </c>
      <c r="C7" s="99"/>
      <c r="D7" s="122" t="s">
        <v>181</v>
      </c>
      <c r="E7" s="342">
        <v>18.7</v>
      </c>
      <c r="F7" s="209"/>
      <c r="G7" s="334" t="s">
        <v>209</v>
      </c>
      <c r="H7" s="343">
        <v>100</v>
      </c>
      <c r="I7" s="103"/>
      <c r="J7" s="209"/>
      <c r="K7" s="103"/>
      <c r="L7" s="96"/>
      <c r="M7" s="211"/>
      <c r="N7" s="210"/>
      <c r="S7" s="93" t="s">
        <v>100</v>
      </c>
      <c r="AH7" s="92"/>
      <c r="AI7" s="92"/>
      <c r="AJ7" s="92"/>
      <c r="AK7" s="92"/>
      <c r="AL7" s="92"/>
      <c r="AM7" s="92"/>
      <c r="AN7" s="92"/>
      <c r="AO7" s="92"/>
    </row>
    <row r="8" spans="1:41" ht="12.75">
      <c r="A8" s="104" t="s">
        <v>119</v>
      </c>
      <c r="B8" s="341">
        <v>0.5</v>
      </c>
      <c r="C8" s="99"/>
      <c r="D8" s="122" t="s">
        <v>182</v>
      </c>
      <c r="E8" s="342">
        <v>10.91</v>
      </c>
      <c r="F8" s="209"/>
      <c r="G8" s="105"/>
      <c r="H8" s="147"/>
      <c r="I8" s="103"/>
      <c r="J8" s="103"/>
      <c r="K8" s="103"/>
      <c r="L8" s="96"/>
      <c r="M8" s="211"/>
      <c r="N8" s="210"/>
      <c r="S8" s="93" t="s">
        <v>100</v>
      </c>
      <c r="AH8" s="92"/>
      <c r="AI8" s="92"/>
      <c r="AJ8" s="92"/>
      <c r="AK8" s="92"/>
      <c r="AL8" s="92"/>
      <c r="AM8" s="92"/>
      <c r="AN8" s="92"/>
      <c r="AO8" s="92"/>
    </row>
    <row r="9" spans="1:41" ht="12.75">
      <c r="A9" s="104" t="s">
        <v>121</v>
      </c>
      <c r="B9" s="341">
        <v>28</v>
      </c>
      <c r="C9" s="99"/>
      <c r="D9" s="122" t="s">
        <v>183</v>
      </c>
      <c r="E9" s="342">
        <v>12.57</v>
      </c>
      <c r="F9" s="209"/>
      <c r="G9" s="332" t="s">
        <v>208</v>
      </c>
      <c r="H9" s="344">
        <v>200</v>
      </c>
      <c r="I9" s="103" t="s">
        <v>125</v>
      </c>
      <c r="J9" s="103"/>
      <c r="K9" s="103"/>
      <c r="L9" s="96"/>
      <c r="M9" s="211"/>
      <c r="N9" s="210"/>
      <c r="S9" s="93" t="s">
        <v>100</v>
      </c>
      <c r="AH9" s="92"/>
      <c r="AI9" s="92"/>
      <c r="AJ9" s="92"/>
      <c r="AK9" s="92"/>
      <c r="AL9" s="92"/>
      <c r="AM9" s="92"/>
      <c r="AN9" s="92"/>
      <c r="AO9" s="92"/>
    </row>
    <row r="10" spans="1:41" ht="12.75">
      <c r="A10" s="104" t="s">
        <v>115</v>
      </c>
      <c r="B10" s="340">
        <v>0.05</v>
      </c>
      <c r="C10" s="96"/>
      <c r="D10" s="122" t="s">
        <v>184</v>
      </c>
      <c r="E10" s="342">
        <v>16.22</v>
      </c>
      <c r="F10" s="209"/>
      <c r="G10" s="105"/>
      <c r="H10" s="147"/>
      <c r="I10" s="103"/>
      <c r="J10" s="103"/>
      <c r="K10" s="103"/>
      <c r="L10" s="96"/>
      <c r="M10" s="211"/>
      <c r="N10" s="210"/>
      <c r="S10" s="93" t="s">
        <v>100</v>
      </c>
      <c r="AH10" s="92"/>
      <c r="AI10" s="92"/>
      <c r="AJ10" s="92"/>
      <c r="AK10" s="92"/>
      <c r="AL10" s="92"/>
      <c r="AM10" s="92"/>
      <c r="AN10" s="92"/>
      <c r="AO10" s="92"/>
    </row>
    <row r="11" spans="1:41" ht="12.75">
      <c r="A11" s="104" t="s">
        <v>117</v>
      </c>
      <c r="B11" s="341">
        <v>0.045</v>
      </c>
      <c r="C11" s="95" t="s">
        <v>118</v>
      </c>
      <c r="D11" s="345" t="s">
        <v>185</v>
      </c>
      <c r="E11" s="342">
        <v>7</v>
      </c>
      <c r="F11" s="106"/>
      <c r="H11" s="81"/>
      <c r="J11" s="103"/>
      <c r="K11" s="99"/>
      <c r="L11" s="96"/>
      <c r="M11" s="211"/>
      <c r="N11" s="210"/>
      <c r="S11" s="93" t="s">
        <v>100</v>
      </c>
      <c r="AH11" s="92"/>
      <c r="AI11" s="92"/>
      <c r="AJ11" s="92"/>
      <c r="AK11" s="92"/>
      <c r="AL11" s="92"/>
      <c r="AM11" s="92"/>
      <c r="AN11" s="92"/>
      <c r="AO11" s="92"/>
    </row>
    <row r="12" spans="1:41" ht="12.75">
      <c r="A12" s="104" t="s">
        <v>120</v>
      </c>
      <c r="B12" s="341">
        <v>15</v>
      </c>
      <c r="C12" s="96"/>
      <c r="D12" s="345" t="s">
        <v>186</v>
      </c>
      <c r="E12" s="342">
        <v>0</v>
      </c>
      <c r="F12" s="96"/>
      <c r="G12" s="105"/>
      <c r="H12" s="147"/>
      <c r="I12" s="99"/>
      <c r="J12" s="99"/>
      <c r="K12" s="96"/>
      <c r="L12" s="96"/>
      <c r="M12" s="211"/>
      <c r="N12" s="210"/>
      <c r="S12" s="93" t="s">
        <v>100</v>
      </c>
      <c r="AH12" s="92"/>
      <c r="AI12" s="92"/>
      <c r="AJ12" s="92"/>
      <c r="AK12" s="92"/>
      <c r="AL12" s="92"/>
      <c r="AM12" s="92"/>
      <c r="AN12" s="92"/>
      <c r="AO12" s="92"/>
    </row>
    <row r="13" spans="1:41" ht="12.75">
      <c r="A13" s="104" t="s">
        <v>122</v>
      </c>
      <c r="B13" s="341">
        <v>0.045</v>
      </c>
      <c r="C13" s="95" t="s">
        <v>123</v>
      </c>
      <c r="D13" s="345" t="s">
        <v>187</v>
      </c>
      <c r="E13" s="342">
        <v>0</v>
      </c>
      <c r="F13" s="96"/>
      <c r="G13" s="108" t="s">
        <v>126</v>
      </c>
      <c r="H13" s="384">
        <v>0</v>
      </c>
      <c r="I13" s="99"/>
      <c r="J13" s="96"/>
      <c r="K13" s="99"/>
      <c r="L13" s="96"/>
      <c r="M13" s="211"/>
      <c r="N13" s="210"/>
      <c r="S13" s="93"/>
      <c r="AH13" s="92"/>
      <c r="AI13" s="92"/>
      <c r="AJ13" s="92"/>
      <c r="AK13" s="92"/>
      <c r="AL13" s="92"/>
      <c r="AM13" s="92"/>
      <c r="AN13" s="92"/>
      <c r="AO13" s="92"/>
    </row>
    <row r="14" spans="1:41" ht="12.75">
      <c r="A14" s="104" t="s">
        <v>124</v>
      </c>
      <c r="B14" s="341">
        <v>0.15</v>
      </c>
      <c r="C14" s="96"/>
      <c r="D14" s="345" t="s">
        <v>188</v>
      </c>
      <c r="E14" s="342">
        <v>40</v>
      </c>
      <c r="F14" s="96"/>
      <c r="G14" s="96"/>
      <c r="H14" s="99"/>
      <c r="I14" s="99"/>
      <c r="J14" s="96"/>
      <c r="K14" s="99"/>
      <c r="L14" s="96"/>
      <c r="M14" s="211"/>
      <c r="N14" s="210"/>
      <c r="S14" s="93"/>
      <c r="AH14" s="92"/>
      <c r="AI14" s="92"/>
      <c r="AJ14" s="92"/>
      <c r="AK14" s="92"/>
      <c r="AL14" s="92"/>
      <c r="AM14" s="92"/>
      <c r="AN14" s="92"/>
      <c r="AO14" s="92"/>
    </row>
    <row r="15" spans="1:41" ht="12.75">
      <c r="A15" s="383"/>
      <c r="B15" s="209"/>
      <c r="C15" s="99"/>
      <c r="D15" s="95"/>
      <c r="E15" s="99"/>
      <c r="F15" s="96"/>
      <c r="G15" s="96"/>
      <c r="H15" s="99"/>
      <c r="I15" s="99"/>
      <c r="J15" s="96"/>
      <c r="K15" s="99"/>
      <c r="L15" s="96"/>
      <c r="M15" s="211"/>
      <c r="N15" s="210"/>
      <c r="S15" s="93"/>
      <c r="AH15" s="92"/>
      <c r="AI15" s="92"/>
      <c r="AJ15" s="92"/>
      <c r="AK15" s="92"/>
      <c r="AL15" s="92"/>
      <c r="AM15" s="92"/>
      <c r="AN15" s="92"/>
      <c r="AO15" s="92"/>
    </row>
    <row r="16" spans="1:41" ht="12.75">
      <c r="A16" s="212" t="s">
        <v>189</v>
      </c>
      <c r="B16" s="209"/>
      <c r="C16" s="99"/>
      <c r="D16" s="95"/>
      <c r="E16" s="99"/>
      <c r="F16" s="96"/>
      <c r="G16" s="96"/>
      <c r="H16" s="99"/>
      <c r="I16" s="99"/>
      <c r="J16" s="96"/>
      <c r="K16" s="99"/>
      <c r="L16" s="96"/>
      <c r="M16" s="211"/>
      <c r="N16" s="210"/>
      <c r="S16" s="93"/>
      <c r="AH16" s="92"/>
      <c r="AI16" s="92"/>
      <c r="AJ16" s="92"/>
      <c r="AK16" s="92"/>
      <c r="AL16" s="92"/>
      <c r="AM16" s="92"/>
      <c r="AN16" s="92"/>
      <c r="AO16" s="92"/>
    </row>
    <row r="17" spans="1:41" ht="12.75">
      <c r="A17" s="94"/>
      <c r="B17" s="99"/>
      <c r="C17" s="99"/>
      <c r="D17" s="95"/>
      <c r="E17" s="99"/>
      <c r="F17" s="96"/>
      <c r="G17" s="96"/>
      <c r="H17" s="99"/>
      <c r="I17" s="99"/>
      <c r="J17" s="96"/>
      <c r="K17" s="99"/>
      <c r="L17" s="96"/>
      <c r="M17" s="211"/>
      <c r="N17" s="210"/>
      <c r="S17" s="93"/>
      <c r="AH17" s="92"/>
      <c r="AI17" s="92"/>
      <c r="AJ17" s="92"/>
      <c r="AK17" s="92"/>
      <c r="AL17" s="92"/>
      <c r="AM17" s="92"/>
      <c r="AN17" s="92"/>
      <c r="AO17" s="92"/>
    </row>
    <row r="18" spans="1:41" ht="12.75">
      <c r="A18" s="383"/>
      <c r="B18" s="96"/>
      <c r="C18" s="96"/>
      <c r="D18" s="96"/>
      <c r="E18" s="110"/>
      <c r="F18" s="109" t="s">
        <v>127</v>
      </c>
      <c r="G18" s="96"/>
      <c r="H18" s="111">
        <v>0</v>
      </c>
      <c r="I18" s="112" t="s">
        <v>128</v>
      </c>
      <c r="J18" s="99"/>
      <c r="K18" s="99"/>
      <c r="L18" s="346" t="s">
        <v>130</v>
      </c>
      <c r="M18" s="211" t="s">
        <v>100</v>
      </c>
      <c r="N18" s="210"/>
      <c r="S18" s="93" t="s">
        <v>100</v>
      </c>
      <c r="AH18" s="92"/>
      <c r="AI18" s="92"/>
      <c r="AJ18" s="92"/>
      <c r="AK18" s="92"/>
      <c r="AL18" s="92"/>
      <c r="AM18" s="92"/>
      <c r="AN18" s="92"/>
      <c r="AO18" s="92"/>
    </row>
    <row r="19" spans="1:41" ht="13.5" thickBot="1">
      <c r="A19" s="94" t="s">
        <v>129</v>
      </c>
      <c r="B19" s="95" t="s">
        <v>129</v>
      </c>
      <c r="C19" s="95" t="s">
        <v>129</v>
      </c>
      <c r="D19" s="95" t="s">
        <v>129</v>
      </c>
      <c r="E19" s="95" t="s">
        <v>129</v>
      </c>
      <c r="F19" s="95" t="s">
        <v>129</v>
      </c>
      <c r="G19" s="95" t="s">
        <v>129</v>
      </c>
      <c r="H19" s="95" t="s">
        <v>129</v>
      </c>
      <c r="I19" s="95" t="s">
        <v>129</v>
      </c>
      <c r="J19" s="95" t="s">
        <v>129</v>
      </c>
      <c r="K19" s="95" t="s">
        <v>129</v>
      </c>
      <c r="L19" s="380" t="s">
        <v>134</v>
      </c>
      <c r="M19" s="381" t="s">
        <v>212</v>
      </c>
      <c r="N19" s="210"/>
      <c r="S19" s="113"/>
      <c r="AH19" s="92"/>
      <c r="AI19" s="92"/>
      <c r="AJ19" s="92"/>
      <c r="AK19" s="92"/>
      <c r="AL19" s="92"/>
      <c r="AM19" s="92"/>
      <c r="AN19" s="92"/>
      <c r="AO19" s="92"/>
    </row>
    <row r="20" spans="1:41" s="119" customFormat="1" ht="27" thickBot="1" thickTop="1">
      <c r="A20" s="114" t="s">
        <v>131</v>
      </c>
      <c r="B20" s="115"/>
      <c r="C20" s="116" t="s">
        <v>132</v>
      </c>
      <c r="D20" s="116" t="s">
        <v>100</v>
      </c>
      <c r="E20" s="116" t="s">
        <v>190</v>
      </c>
      <c r="F20" s="116"/>
      <c r="G20" s="116" t="s">
        <v>191</v>
      </c>
      <c r="H20" s="116"/>
      <c r="I20" s="117" t="s">
        <v>109</v>
      </c>
      <c r="J20" s="117"/>
      <c r="K20" s="213" t="s">
        <v>133</v>
      </c>
      <c r="L20" s="378" t="s">
        <v>138</v>
      </c>
      <c r="M20" s="379" t="s">
        <v>211</v>
      </c>
      <c r="N20" s="214"/>
      <c r="S20" s="120"/>
      <c r="AH20" s="118"/>
      <c r="AI20" s="118"/>
      <c r="AJ20" s="118"/>
      <c r="AK20" s="118"/>
      <c r="AL20" s="118"/>
      <c r="AM20" s="118"/>
      <c r="AN20" s="118"/>
      <c r="AO20" s="118"/>
    </row>
    <row r="21" spans="1:41" ht="13.5" thickBot="1">
      <c r="A21" s="104" t="s">
        <v>135</v>
      </c>
      <c r="B21" s="121"/>
      <c r="C21" s="121">
        <v>185</v>
      </c>
      <c r="D21" s="122" t="s">
        <v>136</v>
      </c>
      <c r="E21" s="121">
        <v>85</v>
      </c>
      <c r="F21" s="122" t="s">
        <v>136</v>
      </c>
      <c r="G21" s="121">
        <v>22</v>
      </c>
      <c r="H21" s="122" t="s">
        <v>137</v>
      </c>
      <c r="I21" s="121">
        <v>65</v>
      </c>
      <c r="J21" s="122" t="s">
        <v>136</v>
      </c>
      <c r="K21" s="215">
        <v>26</v>
      </c>
      <c r="M21" s="382" t="s">
        <v>210</v>
      </c>
      <c r="N21" s="210"/>
      <c r="S21" s="93" t="s">
        <v>100</v>
      </c>
      <c r="AH21" s="92"/>
      <c r="AI21" s="92"/>
      <c r="AJ21" s="92"/>
      <c r="AK21" s="92"/>
      <c r="AL21" s="92"/>
      <c r="AM21" s="92"/>
      <c r="AN21" s="92"/>
      <c r="AO21" s="92"/>
    </row>
    <row r="22" spans="1:41" s="127" customFormat="1" ht="13.5" thickBot="1">
      <c r="A22" s="123" t="s">
        <v>139</v>
      </c>
      <c r="B22" s="124"/>
      <c r="C22" s="124">
        <v>5.25</v>
      </c>
      <c r="D22" s="124"/>
      <c r="E22" s="125">
        <v>6.75</v>
      </c>
      <c r="F22" s="124"/>
      <c r="G22" s="124">
        <v>40</v>
      </c>
      <c r="H22" s="124"/>
      <c r="I22" s="124">
        <v>12</v>
      </c>
      <c r="J22" s="124"/>
      <c r="K22" s="216">
        <v>55</v>
      </c>
      <c r="L22" s="347"/>
      <c r="M22" s="297"/>
      <c r="N22" s="217"/>
      <c r="S22" s="126"/>
      <c r="AH22" s="126"/>
      <c r="AI22" s="126"/>
      <c r="AJ22" s="126"/>
      <c r="AK22" s="126"/>
      <c r="AL22" s="126"/>
      <c r="AM22" s="126"/>
      <c r="AN22" s="126"/>
      <c r="AO22" s="126"/>
    </row>
    <row r="23" spans="1:41" ht="13.5" thickBot="1">
      <c r="A23" s="128"/>
      <c r="B23" s="121"/>
      <c r="C23" s="129" t="s">
        <v>140</v>
      </c>
      <c r="D23" s="121"/>
      <c r="E23" s="130" t="s">
        <v>141</v>
      </c>
      <c r="F23" s="121"/>
      <c r="G23" s="129" t="s">
        <v>141</v>
      </c>
      <c r="H23" s="121"/>
      <c r="I23" s="129" t="s">
        <v>141</v>
      </c>
      <c r="J23" s="121"/>
      <c r="K23" s="218" t="s">
        <v>141</v>
      </c>
      <c r="L23" s="348"/>
      <c r="M23" s="296"/>
      <c r="N23" s="210"/>
      <c r="S23" s="113"/>
      <c r="AH23" s="92"/>
      <c r="AI23" s="92"/>
      <c r="AJ23" s="92"/>
      <c r="AK23" s="92"/>
      <c r="AL23" s="92"/>
      <c r="AM23" s="92"/>
      <c r="AN23" s="92"/>
      <c r="AO23" s="92"/>
    </row>
    <row r="24" spans="1:41" s="135" customFormat="1" ht="13.5" thickBot="1">
      <c r="A24" s="131" t="s">
        <v>142</v>
      </c>
      <c r="B24" s="132">
        <v>0</v>
      </c>
      <c r="C24" s="133">
        <f>(B24*C21)</f>
        <v>0</v>
      </c>
      <c r="D24" s="132">
        <v>0</v>
      </c>
      <c r="E24" s="133">
        <f>(D24*E21)</f>
        <v>0</v>
      </c>
      <c r="F24" s="132">
        <v>0</v>
      </c>
      <c r="G24" s="133">
        <f>(F24*G21)</f>
        <v>0</v>
      </c>
      <c r="H24" s="132">
        <v>0</v>
      </c>
      <c r="I24" s="133">
        <f>(H24*I21)</f>
        <v>0</v>
      </c>
      <c r="J24" s="132">
        <v>0</v>
      </c>
      <c r="K24" s="219">
        <f>(J24*K21)</f>
        <v>0</v>
      </c>
      <c r="L24" s="349">
        <f>(C24*C$27)+(E24*E$27)+(G24*G$27)+(I24*I$27)+(K24*K$27)</f>
        <v>0</v>
      </c>
      <c r="M24" s="298">
        <f>(L24/$L$27)</f>
        <v>0</v>
      </c>
      <c r="N24" s="220"/>
      <c r="S24" s="136"/>
      <c r="AH24" s="134"/>
      <c r="AI24" s="134"/>
      <c r="AJ24" s="134"/>
      <c r="AK24" s="134"/>
      <c r="AL24" s="134"/>
      <c r="AM24" s="134"/>
      <c r="AN24" s="134"/>
      <c r="AO24" s="134"/>
    </row>
    <row r="25" spans="1:41" ht="13.5" thickBot="1">
      <c r="A25" s="137" t="s">
        <v>143</v>
      </c>
      <c r="B25" s="121"/>
      <c r="C25" s="138">
        <f>$H13</f>
        <v>0</v>
      </c>
      <c r="D25" s="139"/>
      <c r="E25" s="138">
        <f>$H13</f>
        <v>0</v>
      </c>
      <c r="F25" s="139"/>
      <c r="G25" s="138">
        <f>$H13</f>
        <v>0</v>
      </c>
      <c r="H25" s="139"/>
      <c r="I25" s="138">
        <f>$H13</f>
        <v>0</v>
      </c>
      <c r="J25" s="139"/>
      <c r="K25" s="221">
        <f>$H13</f>
        <v>0</v>
      </c>
      <c r="L25" s="350">
        <f>(C25*C$27)+(E25*E$27)+(G25*G$27)+(I25*I$27)+(K25*K$27)</f>
        <v>0</v>
      </c>
      <c r="M25" s="298">
        <f>(L25/$L$27)</f>
        <v>0</v>
      </c>
      <c r="N25" s="210"/>
      <c r="S25" s="113"/>
      <c r="AH25" s="92"/>
      <c r="AI25" s="92"/>
      <c r="AJ25" s="92"/>
      <c r="AK25" s="92"/>
      <c r="AL25" s="92"/>
      <c r="AM25" s="92"/>
      <c r="AN25" s="92"/>
      <c r="AO25" s="92"/>
    </row>
    <row r="26" spans="1:41" ht="13.5" thickBot="1">
      <c r="A26" s="104" t="s">
        <v>144</v>
      </c>
      <c r="B26" s="140"/>
      <c r="C26" s="141">
        <f>(C21*C22)+C24+C25</f>
        <v>971.25</v>
      </c>
      <c r="D26" s="140"/>
      <c r="E26" s="141">
        <f>(E21*E22)+E24+E25</f>
        <v>573.75</v>
      </c>
      <c r="F26" s="140"/>
      <c r="G26" s="141">
        <f>(G21*G22)+G24+G25</f>
        <v>880</v>
      </c>
      <c r="H26" s="140"/>
      <c r="I26" s="141">
        <f>(I21*I22)+I24+I25</f>
        <v>780</v>
      </c>
      <c r="J26" s="140"/>
      <c r="K26" s="222">
        <f>(K21*K22)+K24+K25</f>
        <v>1430</v>
      </c>
      <c r="L26" s="351">
        <f>(C26*C$27)+(E26*E$27)+(G26*G$27)+(I26*I$27)+(K26*K$27)</f>
        <v>4635</v>
      </c>
      <c r="M26" s="298">
        <f>(L26/$L$27)</f>
        <v>927</v>
      </c>
      <c r="N26" s="210"/>
      <c r="S26" s="113"/>
      <c r="AH26" s="92"/>
      <c r="AI26" s="92"/>
      <c r="AJ26" s="92"/>
      <c r="AK26" s="92"/>
      <c r="AL26" s="92"/>
      <c r="AM26" s="92"/>
      <c r="AN26" s="92"/>
      <c r="AO26" s="92"/>
    </row>
    <row r="27" spans="1:41" ht="13.5" thickBot="1">
      <c r="A27" s="104" t="s">
        <v>145</v>
      </c>
      <c r="B27" s="121"/>
      <c r="C27" s="335">
        <v>1</v>
      </c>
      <c r="D27" s="336" t="s">
        <v>146</v>
      </c>
      <c r="E27" s="337">
        <v>1</v>
      </c>
      <c r="F27" s="336" t="s">
        <v>146</v>
      </c>
      <c r="G27" s="335">
        <v>1</v>
      </c>
      <c r="H27" s="336" t="s">
        <v>146</v>
      </c>
      <c r="I27" s="335">
        <v>1</v>
      </c>
      <c r="J27" s="336" t="s">
        <v>146</v>
      </c>
      <c r="K27" s="338">
        <v>1</v>
      </c>
      <c r="L27" s="352">
        <f>SUM(A27:K27)</f>
        <v>5</v>
      </c>
      <c r="M27" s="296"/>
      <c r="N27" s="210"/>
      <c r="S27" s="113"/>
      <c r="AH27" s="92"/>
      <c r="AI27" s="92"/>
      <c r="AJ27" s="92"/>
      <c r="AK27" s="92"/>
      <c r="AL27" s="92"/>
      <c r="AM27" s="92"/>
      <c r="AN27" s="92"/>
      <c r="AO27" s="92"/>
    </row>
    <row r="28" spans="1:41" ht="13.5" thickBot="1">
      <c r="A28" s="142" t="s">
        <v>147</v>
      </c>
      <c r="B28" s="143" t="s">
        <v>148</v>
      </c>
      <c r="C28" s="143"/>
      <c r="D28" s="143" t="s">
        <v>148</v>
      </c>
      <c r="E28" s="144"/>
      <c r="F28" s="143" t="s">
        <v>148</v>
      </c>
      <c r="G28" s="143"/>
      <c r="H28" s="143" t="s">
        <v>148</v>
      </c>
      <c r="I28" s="143"/>
      <c r="J28" s="143" t="s">
        <v>148</v>
      </c>
      <c r="K28" s="223"/>
      <c r="L28" s="353"/>
      <c r="M28" s="296"/>
      <c r="N28" s="210"/>
      <c r="S28" s="113"/>
      <c r="AH28" s="92"/>
      <c r="AI28" s="92"/>
      <c r="AJ28" s="92"/>
      <c r="AK28" s="92"/>
      <c r="AL28" s="92"/>
      <c r="AM28" s="92"/>
      <c r="AN28" s="92"/>
      <c r="AO28" s="92"/>
    </row>
    <row r="29" spans="1:41" ht="13.5" thickBot="1">
      <c r="A29" s="104" t="s">
        <v>149</v>
      </c>
      <c r="B29" s="121">
        <v>160</v>
      </c>
      <c r="C29" s="141">
        <f>B29*B6</f>
        <v>88</v>
      </c>
      <c r="D29" s="121">
        <v>110</v>
      </c>
      <c r="E29" s="141">
        <f>D29*B6</f>
        <v>60.50000000000001</v>
      </c>
      <c r="F29" s="121">
        <v>60</v>
      </c>
      <c r="G29" s="141">
        <f>F29*B6</f>
        <v>33</v>
      </c>
      <c r="H29" s="145">
        <v>0</v>
      </c>
      <c r="I29" s="141">
        <f>H29*B6</f>
        <v>0</v>
      </c>
      <c r="J29" s="146">
        <v>150</v>
      </c>
      <c r="K29" s="222">
        <f>J29*B6</f>
        <v>82.5</v>
      </c>
      <c r="L29" s="351">
        <f aca="true" t="shared" si="0" ref="L29:L41">(C29*C$27)+(E29*E$27)+(G29*G$27)+(I29*I$27)+(K29*K$27)</f>
        <v>264</v>
      </c>
      <c r="M29" s="298">
        <f aca="true" t="shared" si="1" ref="M29:M51">(L29/$L$27)</f>
        <v>52.8</v>
      </c>
      <c r="N29" s="210"/>
      <c r="S29" s="113"/>
      <c r="AH29" s="92"/>
      <c r="AI29" s="92"/>
      <c r="AJ29" s="92"/>
      <c r="AK29" s="92"/>
      <c r="AL29" s="92"/>
      <c r="AM29" s="92"/>
      <c r="AN29" s="92"/>
      <c r="AO29" s="92"/>
    </row>
    <row r="30" spans="1:41" ht="13.5" thickBot="1">
      <c r="A30" s="104" t="s">
        <v>150</v>
      </c>
      <c r="B30" s="121">
        <v>65</v>
      </c>
      <c r="C30" s="141">
        <f>B30*B7</f>
        <v>32.5</v>
      </c>
      <c r="D30" s="121">
        <v>50</v>
      </c>
      <c r="E30" s="141">
        <f>D30*B7</f>
        <v>25</v>
      </c>
      <c r="F30" s="121">
        <v>60</v>
      </c>
      <c r="G30" s="141">
        <f>F30*B7</f>
        <v>30</v>
      </c>
      <c r="H30" s="145">
        <v>60</v>
      </c>
      <c r="I30" s="141">
        <f>H30*B7</f>
        <v>30</v>
      </c>
      <c r="J30" s="146">
        <v>35</v>
      </c>
      <c r="K30" s="222">
        <f>J30*B7</f>
        <v>17.5</v>
      </c>
      <c r="L30" s="351">
        <f t="shared" si="0"/>
        <v>135</v>
      </c>
      <c r="M30" s="298">
        <f t="shared" si="1"/>
        <v>27</v>
      </c>
      <c r="N30" s="210"/>
      <c r="S30" s="113"/>
      <c r="AH30" s="92"/>
      <c r="AI30" s="92"/>
      <c r="AJ30" s="92"/>
      <c r="AK30" s="92"/>
      <c r="AL30" s="92"/>
      <c r="AM30" s="92"/>
      <c r="AN30" s="92"/>
      <c r="AO30" s="92"/>
    </row>
    <row r="31" spans="1:41" ht="13.5" thickBot="1">
      <c r="A31" s="104" t="s">
        <v>151</v>
      </c>
      <c r="B31" s="121">
        <v>75</v>
      </c>
      <c r="C31" s="141">
        <f>B31*B8</f>
        <v>37.5</v>
      </c>
      <c r="D31" s="121">
        <v>50</v>
      </c>
      <c r="E31" s="141">
        <f>D31*B8</f>
        <v>25</v>
      </c>
      <c r="F31" s="121">
        <v>60</v>
      </c>
      <c r="G31" s="141">
        <f>F31*B8</f>
        <v>30</v>
      </c>
      <c r="H31" s="145">
        <v>80</v>
      </c>
      <c r="I31" s="141">
        <f>H31*B8</f>
        <v>40</v>
      </c>
      <c r="J31" s="146">
        <v>120</v>
      </c>
      <c r="K31" s="222">
        <f>J31*B8</f>
        <v>60</v>
      </c>
      <c r="L31" s="351">
        <f t="shared" si="0"/>
        <v>192.5</v>
      </c>
      <c r="M31" s="298">
        <f t="shared" si="1"/>
        <v>38.5</v>
      </c>
      <c r="N31" s="210"/>
      <c r="S31" s="113"/>
      <c r="AH31" s="92"/>
      <c r="AI31" s="92"/>
      <c r="AJ31" s="92"/>
      <c r="AK31" s="92"/>
      <c r="AL31" s="92"/>
      <c r="AM31" s="92"/>
      <c r="AN31" s="92"/>
      <c r="AO31" s="92"/>
    </row>
    <row r="32" spans="1:41" ht="13.5" thickBot="1">
      <c r="A32" s="104" t="s">
        <v>152</v>
      </c>
      <c r="B32" s="121">
        <v>1</v>
      </c>
      <c r="C32" s="141">
        <f>B32*$B9</f>
        <v>28</v>
      </c>
      <c r="D32" s="121">
        <v>1</v>
      </c>
      <c r="E32" s="141">
        <f>D32*$B9</f>
        <v>28</v>
      </c>
      <c r="F32" s="121">
        <v>1</v>
      </c>
      <c r="G32" s="141">
        <f>F32*$B9</f>
        <v>28</v>
      </c>
      <c r="H32" s="145">
        <v>1</v>
      </c>
      <c r="I32" s="141">
        <f>H32*$B9</f>
        <v>28</v>
      </c>
      <c r="J32" s="146">
        <v>2</v>
      </c>
      <c r="K32" s="141">
        <f>J32*$B9</f>
        <v>56</v>
      </c>
      <c r="L32" s="351">
        <f t="shared" si="0"/>
        <v>168</v>
      </c>
      <c r="M32" s="298">
        <f t="shared" si="1"/>
        <v>33.6</v>
      </c>
      <c r="N32" s="210"/>
      <c r="S32" s="113"/>
      <c r="AH32" s="92"/>
      <c r="AI32" s="92"/>
      <c r="AJ32" s="92"/>
      <c r="AK32" s="92"/>
      <c r="AL32" s="92"/>
      <c r="AM32" s="92"/>
      <c r="AN32" s="92"/>
      <c r="AO32" s="92"/>
    </row>
    <row r="33" spans="1:41" ht="13.5" thickBot="1">
      <c r="A33" s="104" t="s">
        <v>153</v>
      </c>
      <c r="B33" s="140"/>
      <c r="C33" s="125">
        <v>105</v>
      </c>
      <c r="D33" s="121"/>
      <c r="E33" s="125">
        <v>41.53</v>
      </c>
      <c r="F33" s="121"/>
      <c r="G33" s="125">
        <v>80</v>
      </c>
      <c r="H33" s="145"/>
      <c r="I33" s="125">
        <v>64</v>
      </c>
      <c r="J33" s="146"/>
      <c r="K33" s="224">
        <v>140</v>
      </c>
      <c r="L33" s="351">
        <f t="shared" si="0"/>
        <v>430.53</v>
      </c>
      <c r="M33" s="298">
        <f t="shared" si="1"/>
        <v>86.106</v>
      </c>
      <c r="N33" s="210"/>
      <c r="S33" s="113"/>
      <c r="AH33" s="92"/>
      <c r="AI33" s="92"/>
      <c r="AJ33" s="92"/>
      <c r="AK33" s="92"/>
      <c r="AL33" s="92"/>
      <c r="AM33" s="92"/>
      <c r="AN33" s="92"/>
      <c r="AO33" s="92"/>
    </row>
    <row r="34" spans="1:41" ht="13.5" thickBot="1">
      <c r="A34" s="104" t="s">
        <v>154</v>
      </c>
      <c r="B34" s="140"/>
      <c r="C34" s="125">
        <v>27</v>
      </c>
      <c r="D34" s="129" t="s">
        <v>100</v>
      </c>
      <c r="E34" s="125">
        <v>5</v>
      </c>
      <c r="F34" s="121"/>
      <c r="G34" s="125">
        <v>36.5</v>
      </c>
      <c r="H34" s="145"/>
      <c r="I34" s="125">
        <v>17</v>
      </c>
      <c r="J34" s="146"/>
      <c r="K34" s="224">
        <v>29</v>
      </c>
      <c r="L34" s="351">
        <f t="shared" si="0"/>
        <v>114.5</v>
      </c>
      <c r="M34" s="298">
        <f t="shared" si="1"/>
        <v>22.9</v>
      </c>
      <c r="N34" s="210"/>
      <c r="S34" s="113"/>
      <c r="AH34" s="92"/>
      <c r="AI34" s="92"/>
      <c r="AJ34" s="92"/>
      <c r="AK34" s="92"/>
      <c r="AL34" s="92"/>
      <c r="AM34" s="92"/>
      <c r="AN34" s="92"/>
      <c r="AO34" s="92"/>
    </row>
    <row r="35" spans="1:41" ht="13.5" thickBot="1">
      <c r="A35" s="104" t="s">
        <v>155</v>
      </c>
      <c r="B35" s="140"/>
      <c r="C35" s="125">
        <v>0</v>
      </c>
      <c r="D35" s="121"/>
      <c r="E35" s="125">
        <v>20</v>
      </c>
      <c r="F35" s="121"/>
      <c r="G35" s="125">
        <v>25</v>
      </c>
      <c r="H35" s="145"/>
      <c r="I35" s="125">
        <v>0</v>
      </c>
      <c r="J35" s="146"/>
      <c r="K35" s="224">
        <v>95.75</v>
      </c>
      <c r="L35" s="351">
        <f t="shared" si="0"/>
        <v>140.75</v>
      </c>
      <c r="M35" s="298">
        <f t="shared" si="1"/>
        <v>28.15</v>
      </c>
      <c r="N35" s="210"/>
      <c r="AH35" s="92"/>
      <c r="AI35" s="92"/>
      <c r="AJ35" s="92"/>
      <c r="AK35" s="92"/>
      <c r="AL35" s="92"/>
      <c r="AM35" s="92"/>
      <c r="AN35" s="92"/>
      <c r="AO35" s="92"/>
    </row>
    <row r="36" spans="1:41" ht="13.5" thickBot="1">
      <c r="A36" s="104" t="s">
        <v>156</v>
      </c>
      <c r="B36" s="140"/>
      <c r="C36" s="125">
        <v>25</v>
      </c>
      <c r="D36" s="121"/>
      <c r="E36" s="125">
        <v>20</v>
      </c>
      <c r="F36" s="121"/>
      <c r="G36" s="125">
        <v>25</v>
      </c>
      <c r="H36" s="145"/>
      <c r="I36" s="125">
        <v>17.5</v>
      </c>
      <c r="J36" s="146"/>
      <c r="K36" s="224">
        <v>35</v>
      </c>
      <c r="L36" s="351">
        <f t="shared" si="0"/>
        <v>122.5</v>
      </c>
      <c r="M36" s="298">
        <f t="shared" si="1"/>
        <v>24.5</v>
      </c>
      <c r="N36" s="210"/>
      <c r="S36" s="93"/>
      <c r="AH36" s="92"/>
      <c r="AI36" s="92"/>
      <c r="AJ36" s="92"/>
      <c r="AK36" s="92"/>
      <c r="AL36" s="92"/>
      <c r="AM36" s="92"/>
      <c r="AN36" s="92"/>
      <c r="AO36" s="92"/>
    </row>
    <row r="37" spans="1:41" ht="13.5" thickBot="1">
      <c r="A37" s="104"/>
      <c r="B37" s="140"/>
      <c r="C37" s="125"/>
      <c r="D37" s="121"/>
      <c r="E37" s="125"/>
      <c r="F37" s="121"/>
      <c r="G37" s="125"/>
      <c r="H37" s="145"/>
      <c r="I37" s="225" t="s">
        <v>206</v>
      </c>
      <c r="J37" s="146"/>
      <c r="K37" s="224"/>
      <c r="L37" s="351"/>
      <c r="M37" s="298"/>
      <c r="N37" s="210"/>
      <c r="S37" s="93"/>
      <c r="AH37" s="92"/>
      <c r="AI37" s="92"/>
      <c r="AJ37" s="92"/>
      <c r="AK37" s="92"/>
      <c r="AL37" s="92"/>
      <c r="AM37" s="92"/>
      <c r="AN37" s="92"/>
      <c r="AO37" s="92"/>
    </row>
    <row r="38" spans="1:41" ht="13.5" thickBot="1">
      <c r="A38" s="104" t="s">
        <v>184</v>
      </c>
      <c r="B38" s="148">
        <v>1</v>
      </c>
      <c r="C38" s="141">
        <f>$E$10*(B38)</f>
        <v>16.22</v>
      </c>
      <c r="D38" s="148">
        <v>0.7</v>
      </c>
      <c r="E38" s="141">
        <f>$E$10*(D38)</f>
        <v>11.354</v>
      </c>
      <c r="F38" s="149">
        <v>1</v>
      </c>
      <c r="G38" s="141">
        <f>$E$10*(F38)</f>
        <v>16.22</v>
      </c>
      <c r="H38" s="148">
        <v>1.5</v>
      </c>
      <c r="I38" s="141">
        <f>$E$10*(H38)</f>
        <v>24.33</v>
      </c>
      <c r="J38" s="146">
        <v>2</v>
      </c>
      <c r="K38" s="222">
        <f>$E$10*(J38)</f>
        <v>32.44</v>
      </c>
      <c r="L38" s="351">
        <f t="shared" si="0"/>
        <v>100.564</v>
      </c>
      <c r="M38" s="298">
        <f t="shared" si="1"/>
        <v>20.1128</v>
      </c>
      <c r="N38" s="210"/>
      <c r="S38" s="113"/>
      <c r="AH38" s="92"/>
      <c r="AI38" s="92"/>
      <c r="AJ38" s="92"/>
      <c r="AK38" s="92"/>
      <c r="AL38" s="92"/>
      <c r="AM38" s="92"/>
      <c r="AN38" s="92"/>
      <c r="AO38" s="92"/>
    </row>
    <row r="39" spans="1:41" ht="13.5" thickBot="1">
      <c r="A39" s="104" t="s">
        <v>192</v>
      </c>
      <c r="B39" s="148">
        <v>0.8</v>
      </c>
      <c r="C39" s="141">
        <f>E7*B39</f>
        <v>14.96</v>
      </c>
      <c r="D39" s="148">
        <v>0</v>
      </c>
      <c r="E39" s="141">
        <f>E7*D39</f>
        <v>0</v>
      </c>
      <c r="F39" s="149">
        <v>1</v>
      </c>
      <c r="G39" s="141">
        <f>E7*F39</f>
        <v>18.7</v>
      </c>
      <c r="H39" s="148">
        <v>0</v>
      </c>
      <c r="I39" s="141">
        <f>E7*H39</f>
        <v>0</v>
      </c>
      <c r="J39" s="146">
        <v>0.8</v>
      </c>
      <c r="K39" s="222">
        <f>E7*J39</f>
        <v>14.96</v>
      </c>
      <c r="L39" s="351">
        <f t="shared" si="0"/>
        <v>48.62</v>
      </c>
      <c r="M39" s="298">
        <f t="shared" si="1"/>
        <v>9.724</v>
      </c>
      <c r="N39" s="210"/>
      <c r="S39" s="113"/>
      <c r="AH39" s="92"/>
      <c r="AI39" s="92"/>
      <c r="AJ39" s="92"/>
      <c r="AK39" s="92"/>
      <c r="AL39" s="92"/>
      <c r="AM39" s="92"/>
      <c r="AN39" s="92"/>
      <c r="AO39" s="92"/>
    </row>
    <row r="40" spans="1:41" ht="13.5" thickBot="1">
      <c r="A40" s="104" t="s">
        <v>193</v>
      </c>
      <c r="B40" s="148">
        <v>1</v>
      </c>
      <c r="C40" s="141">
        <f>E8*B40</f>
        <v>10.91</v>
      </c>
      <c r="D40" s="148">
        <v>1</v>
      </c>
      <c r="E40" s="141">
        <f>E8*D40</f>
        <v>10.91</v>
      </c>
      <c r="F40" s="149">
        <v>2</v>
      </c>
      <c r="G40" s="141">
        <f>E8*F40</f>
        <v>21.82</v>
      </c>
      <c r="H40" s="148">
        <v>0</v>
      </c>
      <c r="I40" s="141">
        <f>E8*H40</f>
        <v>0</v>
      </c>
      <c r="J40" s="146">
        <v>2</v>
      </c>
      <c r="K40" s="222">
        <f>E8*J40</f>
        <v>21.82</v>
      </c>
      <c r="L40" s="351">
        <f t="shared" si="0"/>
        <v>65.46000000000001</v>
      </c>
      <c r="M40" s="298">
        <f t="shared" si="1"/>
        <v>13.092000000000002</v>
      </c>
      <c r="N40" s="210"/>
      <c r="S40" s="113"/>
      <c r="AH40" s="92"/>
      <c r="AI40" s="92"/>
      <c r="AJ40" s="92"/>
      <c r="AK40" s="92"/>
      <c r="AL40" s="92"/>
      <c r="AM40" s="92"/>
      <c r="AN40" s="92"/>
      <c r="AO40" s="92"/>
    </row>
    <row r="41" spans="1:41" ht="13.5" thickBot="1">
      <c r="A41" s="104" t="s">
        <v>194</v>
      </c>
      <c r="B41" s="148">
        <v>0</v>
      </c>
      <c r="C41" s="141">
        <f>E9*B41</f>
        <v>0</v>
      </c>
      <c r="D41" s="148">
        <v>0</v>
      </c>
      <c r="E41" s="141">
        <f>E9*D41</f>
        <v>0</v>
      </c>
      <c r="F41" s="149">
        <v>0</v>
      </c>
      <c r="G41" s="141">
        <f>E9*F41</f>
        <v>0</v>
      </c>
      <c r="H41" s="148">
        <v>0</v>
      </c>
      <c r="I41" s="141">
        <f>E9*H41</f>
        <v>0</v>
      </c>
      <c r="J41" s="146">
        <v>0</v>
      </c>
      <c r="K41" s="222">
        <f>E9*J41</f>
        <v>0</v>
      </c>
      <c r="L41" s="351">
        <f t="shared" si="0"/>
        <v>0</v>
      </c>
      <c r="M41" s="298">
        <f t="shared" si="1"/>
        <v>0</v>
      </c>
      <c r="N41" s="210"/>
      <c r="S41" s="113"/>
      <c r="AH41" s="92"/>
      <c r="AI41" s="92"/>
      <c r="AJ41" s="92"/>
      <c r="AK41" s="92"/>
      <c r="AL41" s="92"/>
      <c r="AM41" s="92"/>
      <c r="AN41" s="92"/>
      <c r="AO41" s="92"/>
    </row>
    <row r="42" spans="1:41" ht="13.5" thickBot="1">
      <c r="A42" s="104" t="s">
        <v>185</v>
      </c>
      <c r="B42" s="148">
        <v>1</v>
      </c>
      <c r="C42" s="141">
        <f>$E$11*B42</f>
        <v>7</v>
      </c>
      <c r="D42" s="148">
        <v>2</v>
      </c>
      <c r="E42" s="141">
        <f>$E$11*D42</f>
        <v>14</v>
      </c>
      <c r="F42" s="148">
        <v>2</v>
      </c>
      <c r="G42" s="141">
        <f>$E$11*F42</f>
        <v>14</v>
      </c>
      <c r="H42" s="148">
        <v>2</v>
      </c>
      <c r="I42" s="141">
        <f>$E$11*H42</f>
        <v>14</v>
      </c>
      <c r="J42" s="148">
        <v>5</v>
      </c>
      <c r="K42" s="222">
        <f>$E$11*J42</f>
        <v>35</v>
      </c>
      <c r="L42" s="351">
        <f>(C42*C$27)+(E42*E$27)+(G42*G$27)+(I42*I$27)+(K42*K$27)</f>
        <v>84</v>
      </c>
      <c r="M42" s="298">
        <f t="shared" si="1"/>
        <v>16.8</v>
      </c>
      <c r="N42" s="210"/>
      <c r="S42" s="113"/>
      <c r="AH42" s="92"/>
      <c r="AI42" s="92"/>
      <c r="AJ42" s="92"/>
      <c r="AK42" s="92"/>
      <c r="AL42" s="92"/>
      <c r="AM42" s="92"/>
      <c r="AN42" s="92"/>
      <c r="AO42" s="92"/>
    </row>
    <row r="43" spans="1:41" ht="13.5" thickBot="1">
      <c r="A43" s="104" t="str">
        <f>D12</f>
        <v>Oth1</v>
      </c>
      <c r="B43" s="148">
        <v>0</v>
      </c>
      <c r="C43" s="141">
        <f>$E$12*B43</f>
        <v>0</v>
      </c>
      <c r="D43" s="148">
        <v>0</v>
      </c>
      <c r="E43" s="141">
        <f>$E$12*D43</f>
        <v>0</v>
      </c>
      <c r="F43" s="148">
        <v>0</v>
      </c>
      <c r="G43" s="141">
        <f>$E$12*F43</f>
        <v>0</v>
      </c>
      <c r="H43" s="148">
        <v>0</v>
      </c>
      <c r="I43" s="141">
        <f>$E$12*H43</f>
        <v>0</v>
      </c>
      <c r="J43" s="148">
        <v>0</v>
      </c>
      <c r="K43" s="222">
        <f>$E$12*J43</f>
        <v>0</v>
      </c>
      <c r="L43" s="351">
        <f>(C43*C$27)+(E43*E$27)+(G43*G$27)+(I43*I$27)+(K43*K$27)</f>
        <v>0</v>
      </c>
      <c r="M43" s="298">
        <f t="shared" si="1"/>
        <v>0</v>
      </c>
      <c r="N43" s="210"/>
      <c r="S43" s="113"/>
      <c r="AH43" s="92"/>
      <c r="AI43" s="92"/>
      <c r="AJ43" s="92"/>
      <c r="AK43" s="92"/>
      <c r="AL43" s="92"/>
      <c r="AM43" s="92"/>
      <c r="AN43" s="92"/>
      <c r="AO43" s="92"/>
    </row>
    <row r="44" spans="1:41" ht="13.5" thickBot="1">
      <c r="A44" s="104" t="str">
        <f>D13</f>
        <v>Oth2</v>
      </c>
      <c r="B44" s="148">
        <v>0</v>
      </c>
      <c r="C44" s="141">
        <f>$E$13*B44</f>
        <v>0</v>
      </c>
      <c r="D44" s="148">
        <v>0</v>
      </c>
      <c r="E44" s="141">
        <f>$E$13*D44</f>
        <v>0</v>
      </c>
      <c r="F44" s="148">
        <v>0</v>
      </c>
      <c r="G44" s="141">
        <f>$E$13*F44</f>
        <v>0</v>
      </c>
      <c r="H44" s="148">
        <v>0</v>
      </c>
      <c r="I44" s="141">
        <f>$E$13*H44</f>
        <v>0</v>
      </c>
      <c r="J44" s="148">
        <v>0</v>
      </c>
      <c r="K44" s="222">
        <f>$E$13*J44</f>
        <v>0</v>
      </c>
      <c r="L44" s="351">
        <f>(C44*C$27)+(E44*E$27)+(G44*G$27)+(I44*I$27)+(K44*K$27)</f>
        <v>0</v>
      </c>
      <c r="M44" s="298">
        <f t="shared" si="1"/>
        <v>0</v>
      </c>
      <c r="N44" s="210"/>
      <c r="S44" s="113"/>
      <c r="AH44" s="92"/>
      <c r="AI44" s="92"/>
      <c r="AJ44" s="92"/>
      <c r="AK44" s="92"/>
      <c r="AL44" s="92"/>
      <c r="AM44" s="92"/>
      <c r="AN44" s="92"/>
      <c r="AO44" s="92"/>
    </row>
    <row r="45" spans="1:41" ht="13.5" thickBot="1">
      <c r="A45" s="104" t="s">
        <v>195</v>
      </c>
      <c r="B45" s="148">
        <v>1</v>
      </c>
      <c r="C45" s="141">
        <f>$E$14*B45</f>
        <v>40</v>
      </c>
      <c r="D45" s="148">
        <v>0.8</v>
      </c>
      <c r="E45" s="141">
        <f>$E$14*D45</f>
        <v>32</v>
      </c>
      <c r="F45" s="148">
        <v>1.5</v>
      </c>
      <c r="G45" s="141">
        <f>$E$14*F45</f>
        <v>60</v>
      </c>
      <c r="H45" s="148">
        <v>1</v>
      </c>
      <c r="I45" s="141">
        <f>$E$14*H45</f>
        <v>40</v>
      </c>
      <c r="J45" s="148">
        <v>3</v>
      </c>
      <c r="K45" s="222">
        <f>$E$14*J45</f>
        <v>120</v>
      </c>
      <c r="L45" s="351">
        <f>(C45*C$27)+(E45*E$27)+(G45*G$27)+(I45*I$27)+(K45*K$27)</f>
        <v>292</v>
      </c>
      <c r="M45" s="298">
        <f t="shared" si="1"/>
        <v>58.4</v>
      </c>
      <c r="N45" s="210"/>
      <c r="S45" s="113"/>
      <c r="AH45" s="92"/>
      <c r="AI45" s="92"/>
      <c r="AJ45" s="92"/>
      <c r="AK45" s="92"/>
      <c r="AL45" s="92"/>
      <c r="AM45" s="92"/>
      <c r="AN45" s="92"/>
      <c r="AO45" s="92"/>
    </row>
    <row r="46" spans="1:41" ht="13.5" thickBot="1">
      <c r="A46" s="104" t="s">
        <v>157</v>
      </c>
      <c r="B46" s="145">
        <v>0</v>
      </c>
      <c r="C46" s="150"/>
      <c r="D46" s="145">
        <v>0</v>
      </c>
      <c r="E46" s="125"/>
      <c r="F46" s="121">
        <v>0</v>
      </c>
      <c r="G46" s="130" t="s">
        <v>100</v>
      </c>
      <c r="H46" s="145">
        <v>0</v>
      </c>
      <c r="I46" s="130" t="s">
        <v>100</v>
      </c>
      <c r="J46" s="146">
        <v>0</v>
      </c>
      <c r="K46" s="226" t="s">
        <v>100</v>
      </c>
      <c r="L46" s="354" t="s">
        <v>100</v>
      </c>
      <c r="M46" s="298"/>
      <c r="N46" s="210"/>
      <c r="S46" s="113"/>
      <c r="AH46" s="92"/>
      <c r="AI46" s="92"/>
      <c r="AJ46" s="92"/>
      <c r="AK46" s="92"/>
      <c r="AL46" s="92"/>
      <c r="AM46" s="92"/>
      <c r="AN46" s="92"/>
      <c r="AO46" s="92"/>
    </row>
    <row r="47" spans="1:41" ht="13.5" thickBot="1">
      <c r="A47" s="104" t="s">
        <v>158</v>
      </c>
      <c r="B47" s="148"/>
      <c r="C47" s="141">
        <f>(B46*B11)*C21</f>
        <v>0</v>
      </c>
      <c r="D47" s="148"/>
      <c r="E47" s="141">
        <f>(D46*B11)*E21</f>
        <v>0</v>
      </c>
      <c r="F47" s="149"/>
      <c r="G47" s="141">
        <f>(F46*B11)*G21</f>
        <v>0</v>
      </c>
      <c r="H47" s="151"/>
      <c r="I47" s="141">
        <f>(H46*B11)*I21</f>
        <v>0</v>
      </c>
      <c r="J47" s="146"/>
      <c r="K47" s="222">
        <f>(J46*B11)*K21</f>
        <v>0</v>
      </c>
      <c r="L47" s="351">
        <f>(C47*C$27)+(E47*E$27)+(G47*G$27)+(I47*I$27)+(K47*K$27)</f>
        <v>0</v>
      </c>
      <c r="M47" s="298">
        <f t="shared" si="1"/>
        <v>0</v>
      </c>
      <c r="N47" s="210"/>
      <c r="S47" s="113"/>
      <c r="AH47" s="92"/>
      <c r="AI47" s="92"/>
      <c r="AJ47" s="92"/>
      <c r="AK47" s="92"/>
      <c r="AL47" s="92"/>
      <c r="AM47" s="92"/>
      <c r="AN47" s="92"/>
      <c r="AO47" s="92"/>
    </row>
    <row r="48" spans="1:41" ht="13.5" thickBot="1">
      <c r="A48" s="104" t="s">
        <v>159</v>
      </c>
      <c r="B48" s="148">
        <v>0.75</v>
      </c>
      <c r="C48" s="141">
        <f>(C21*B10)*B48</f>
        <v>6.9375</v>
      </c>
      <c r="D48" s="148">
        <v>1</v>
      </c>
      <c r="E48" s="141">
        <f>(E21*B10)*D48</f>
        <v>4.25</v>
      </c>
      <c r="F48" s="149">
        <v>5</v>
      </c>
      <c r="G48" s="141">
        <f>(G21*B10)*F48</f>
        <v>5.5</v>
      </c>
      <c r="H48" s="148">
        <v>1.5</v>
      </c>
      <c r="I48" s="141">
        <f>(I21*B10)*H48</f>
        <v>4.875</v>
      </c>
      <c r="J48" s="146">
        <v>0</v>
      </c>
      <c r="K48" s="222">
        <f>(K21*B10)*J48</f>
        <v>0</v>
      </c>
      <c r="L48" s="351">
        <f>(C48*C$27)+(E48*E$27)+(G48*G$27)+(I48*I$27)+(K48*K$27)</f>
        <v>21.5625</v>
      </c>
      <c r="M48" s="298">
        <f t="shared" si="1"/>
        <v>4.3125</v>
      </c>
      <c r="N48" s="210"/>
      <c r="S48" s="113"/>
      <c r="AH48" s="92"/>
      <c r="AI48" s="92"/>
      <c r="AJ48" s="92"/>
      <c r="AK48" s="92"/>
      <c r="AL48" s="92"/>
      <c r="AM48" s="92"/>
      <c r="AN48" s="92"/>
      <c r="AO48" s="92"/>
    </row>
    <row r="49" spans="1:41" ht="13.5" thickBot="1">
      <c r="A49" s="104" t="s">
        <v>160</v>
      </c>
      <c r="B49" s="145">
        <v>20</v>
      </c>
      <c r="C49" s="141">
        <f>C21*((B49-$B12)*$B13)</f>
        <v>41.62499999999999</v>
      </c>
      <c r="D49" s="145">
        <v>15</v>
      </c>
      <c r="E49" s="141">
        <f>E21*((D49-$B12)*$B13)</f>
        <v>0</v>
      </c>
      <c r="F49" s="121">
        <v>15</v>
      </c>
      <c r="G49" s="141">
        <f>G21*((F49-$B12)*$B13)</f>
        <v>0</v>
      </c>
      <c r="H49" s="145">
        <v>15</v>
      </c>
      <c r="I49" s="141">
        <f>I21*((H49-$B12)*$B13)</f>
        <v>0</v>
      </c>
      <c r="J49" s="146">
        <v>15</v>
      </c>
      <c r="K49" s="222">
        <f>K21*((J49-$B12)*$B13)</f>
        <v>0</v>
      </c>
      <c r="L49" s="351">
        <f>(C49*C$27)+(E49*E$27)+(G49*G$27)+(I49*I$27)+(K49*K$27)</f>
        <v>41.62499999999999</v>
      </c>
      <c r="M49" s="298">
        <f t="shared" si="1"/>
        <v>8.325</v>
      </c>
      <c r="N49" s="210"/>
      <c r="S49" s="113"/>
      <c r="AH49" s="92"/>
      <c r="AI49" s="92"/>
      <c r="AJ49" s="92"/>
      <c r="AK49" s="92"/>
      <c r="AL49" s="92"/>
      <c r="AM49" s="92"/>
      <c r="AN49" s="92"/>
      <c r="AO49" s="92"/>
    </row>
    <row r="50" spans="1:41" ht="13.5" thickBot="1">
      <c r="A50" s="104" t="s">
        <v>161</v>
      </c>
      <c r="B50" s="152">
        <v>0.5</v>
      </c>
      <c r="C50" s="153">
        <f>(C21*B14)*B50</f>
        <v>13.875</v>
      </c>
      <c r="D50" s="152">
        <v>1</v>
      </c>
      <c r="E50" s="153">
        <f>(E21*B14)*D50</f>
        <v>12.75</v>
      </c>
      <c r="F50" s="154">
        <v>3</v>
      </c>
      <c r="G50" s="153">
        <f>(G21*B14)*F50</f>
        <v>9.899999999999999</v>
      </c>
      <c r="H50" s="152">
        <v>1</v>
      </c>
      <c r="I50" s="153">
        <f>(I21*B14)*H50</f>
        <v>9.75</v>
      </c>
      <c r="J50" s="155">
        <v>26</v>
      </c>
      <c r="K50" s="227">
        <f>(K21*B14)*J50</f>
        <v>101.39999999999999</v>
      </c>
      <c r="L50" s="350">
        <f>(C50*C$27)+(E50*E$27)+(G50*G$27)+(I50*I$27)+(K50*K$27)</f>
        <v>147.67499999999998</v>
      </c>
      <c r="M50" s="298">
        <f t="shared" si="1"/>
        <v>29.534999999999997</v>
      </c>
      <c r="N50" s="210"/>
      <c r="S50" s="113"/>
      <c r="AH50" s="92"/>
      <c r="AI50" s="92"/>
      <c r="AJ50" s="92"/>
      <c r="AK50" s="92"/>
      <c r="AL50" s="92"/>
      <c r="AM50" s="92"/>
      <c r="AN50" s="92"/>
      <c r="AO50" s="92"/>
    </row>
    <row r="51" spans="1:41" s="236" customFormat="1" ht="19.5" customHeight="1" thickBot="1">
      <c r="A51" s="228" t="s">
        <v>196</v>
      </c>
      <c r="B51" s="229"/>
      <c r="C51" s="230">
        <f>SUM(C29:C50)</f>
        <v>494.52750000000003</v>
      </c>
      <c r="D51" s="231" t="s">
        <v>100</v>
      </c>
      <c r="E51" s="230">
        <f>SUM(E29:E50)</f>
        <v>310.294</v>
      </c>
      <c r="F51" s="232" t="s">
        <v>100</v>
      </c>
      <c r="G51" s="230">
        <f>SUM(G29:G50)</f>
        <v>433.64</v>
      </c>
      <c r="H51" s="231" t="s">
        <v>100</v>
      </c>
      <c r="I51" s="230">
        <f>SUM(I29:I50)</f>
        <v>289.455</v>
      </c>
      <c r="J51" s="233" t="s">
        <v>100</v>
      </c>
      <c r="K51" s="234">
        <f>SUM(K29:K50)</f>
        <v>841.3700000000001</v>
      </c>
      <c r="L51" s="355">
        <f>(C51*C$27)+(E51*E$27)+(G51*G$27)+(I51*I$27)+(K51*K$27)</f>
        <v>2369.2865</v>
      </c>
      <c r="M51" s="299">
        <f t="shared" si="1"/>
        <v>473.8573</v>
      </c>
      <c r="N51" s="235"/>
      <c r="S51" s="237"/>
      <c r="AH51" s="238"/>
      <c r="AI51" s="238"/>
      <c r="AJ51" s="238"/>
      <c r="AK51" s="238"/>
      <c r="AL51" s="238"/>
      <c r="AM51" s="238"/>
      <c r="AN51" s="238"/>
      <c r="AO51" s="238"/>
    </row>
    <row r="52" spans="1:41" ht="13.5" thickBot="1">
      <c r="A52" s="104"/>
      <c r="B52" s="151"/>
      <c r="C52" s="141"/>
      <c r="D52" s="156"/>
      <c r="E52" s="141"/>
      <c r="F52" s="157"/>
      <c r="G52" s="141"/>
      <c r="H52" s="339" t="s">
        <v>100</v>
      </c>
      <c r="I52" s="141"/>
      <c r="J52" s="158"/>
      <c r="K52" s="222"/>
      <c r="L52" s="351"/>
      <c r="M52" s="298"/>
      <c r="N52" s="210"/>
      <c r="S52" s="113"/>
      <c r="AH52" s="92"/>
      <c r="AI52" s="92"/>
      <c r="AJ52" s="92"/>
      <c r="AK52" s="92"/>
      <c r="AL52" s="92"/>
      <c r="AM52" s="92"/>
      <c r="AN52" s="92"/>
      <c r="AO52" s="92"/>
    </row>
    <row r="53" spans="1:41" s="160" customFormat="1" ht="13.5" thickBot="1">
      <c r="A53" s="239" t="s">
        <v>162</v>
      </c>
      <c r="B53" s="240"/>
      <c r="C53" s="241">
        <f>(C51/C21)</f>
        <v>2.673121621621622</v>
      </c>
      <c r="D53" s="242"/>
      <c r="E53" s="241">
        <f>(E51/E21)</f>
        <v>3.650517647058823</v>
      </c>
      <c r="F53" s="243"/>
      <c r="G53" s="241">
        <f>(G51/G21)</f>
        <v>19.71090909090909</v>
      </c>
      <c r="H53" s="242"/>
      <c r="I53" s="241">
        <f>(I51/I21)</f>
        <v>4.453153846153846</v>
      </c>
      <c r="J53" s="244"/>
      <c r="K53" s="245">
        <f>(K51/K21)</f>
        <v>32.36038461538462</v>
      </c>
      <c r="L53" s="356"/>
      <c r="M53" s="300"/>
      <c r="N53" s="246"/>
      <c r="S53" s="161" t="s">
        <v>100</v>
      </c>
      <c r="AH53" s="159"/>
      <c r="AI53" s="159"/>
      <c r="AJ53" s="159"/>
      <c r="AK53" s="159"/>
      <c r="AL53" s="159"/>
      <c r="AM53" s="159"/>
      <c r="AN53" s="159"/>
      <c r="AO53" s="159"/>
    </row>
    <row r="54" spans="1:41" s="160" customFormat="1" ht="13.5" thickBot="1">
      <c r="A54" s="239"/>
      <c r="B54" s="240"/>
      <c r="C54" s="241"/>
      <c r="D54" s="242"/>
      <c r="E54" s="241"/>
      <c r="F54" s="243"/>
      <c r="G54" s="241"/>
      <c r="H54" s="242"/>
      <c r="I54" s="241"/>
      <c r="J54" s="244"/>
      <c r="K54" s="245"/>
      <c r="L54" s="356"/>
      <c r="M54" s="300"/>
      <c r="N54" s="246"/>
      <c r="S54" s="161"/>
      <c r="AH54" s="159"/>
      <c r="AI54" s="159"/>
      <c r="AJ54" s="159"/>
      <c r="AK54" s="159"/>
      <c r="AL54" s="159"/>
      <c r="AM54" s="159"/>
      <c r="AN54" s="159"/>
      <c r="AO54" s="159"/>
    </row>
    <row r="55" spans="1:41" s="119" customFormat="1" ht="13.5" thickBot="1">
      <c r="A55" s="162" t="s">
        <v>163</v>
      </c>
      <c r="B55" s="163" t="s">
        <v>164</v>
      </c>
      <c r="C55" s="164"/>
      <c r="D55" s="163" t="s">
        <v>164</v>
      </c>
      <c r="E55" s="164"/>
      <c r="F55" s="165" t="s">
        <v>164</v>
      </c>
      <c r="G55" s="164" t="s">
        <v>100</v>
      </c>
      <c r="H55" s="163" t="s">
        <v>164</v>
      </c>
      <c r="I55" s="164" t="s">
        <v>100</v>
      </c>
      <c r="J55" s="166" t="s">
        <v>164</v>
      </c>
      <c r="K55" s="247"/>
      <c r="L55" s="357" t="s">
        <v>100</v>
      </c>
      <c r="M55" s="301"/>
      <c r="N55" s="214"/>
      <c r="S55" s="120" t="s">
        <v>197</v>
      </c>
      <c r="AH55" s="118"/>
      <c r="AI55" s="118"/>
      <c r="AJ55" s="118"/>
      <c r="AK55" s="118"/>
      <c r="AL55" s="118"/>
      <c r="AM55" s="118"/>
      <c r="AN55" s="118"/>
      <c r="AO55" s="118"/>
    </row>
    <row r="56" spans="1:41" ht="13.5" thickBot="1">
      <c r="A56" s="104" t="s">
        <v>198</v>
      </c>
      <c r="B56" s="148">
        <v>1</v>
      </c>
      <c r="C56" s="164">
        <f>H7*B56</f>
        <v>100</v>
      </c>
      <c r="D56" s="148">
        <v>1</v>
      </c>
      <c r="E56" s="141">
        <f>H7*D56</f>
        <v>100</v>
      </c>
      <c r="F56" s="148">
        <v>1.25</v>
      </c>
      <c r="G56" s="141">
        <f>H7*F56</f>
        <v>125</v>
      </c>
      <c r="H56" s="148">
        <v>1</v>
      </c>
      <c r="I56" s="141">
        <f>H7*H56</f>
        <v>100</v>
      </c>
      <c r="J56" s="146">
        <v>1.75</v>
      </c>
      <c r="K56" s="222">
        <f>H7*J56</f>
        <v>175</v>
      </c>
      <c r="L56" s="351">
        <f>(C56*C$27)+(E56*E$27)+(G56*G$27)+(I56*I$27)+(K56*K$27)</f>
        <v>600</v>
      </c>
      <c r="M56" s="298">
        <f>(L56/$L$27)</f>
        <v>120</v>
      </c>
      <c r="N56" s="210"/>
      <c r="S56" s="93" t="s">
        <v>197</v>
      </c>
      <c r="AH56" s="92"/>
      <c r="AI56" s="92"/>
      <c r="AJ56" s="92"/>
      <c r="AK56" s="92"/>
      <c r="AL56" s="92"/>
      <c r="AM56" s="92"/>
      <c r="AN56" s="92"/>
      <c r="AO56" s="92"/>
    </row>
    <row r="57" spans="1:41" ht="13.5" thickBot="1">
      <c r="A57" s="104" t="s">
        <v>199</v>
      </c>
      <c r="B57" s="148">
        <v>1</v>
      </c>
      <c r="C57" s="164">
        <f>H9*B57</f>
        <v>200</v>
      </c>
      <c r="D57" s="148">
        <v>1</v>
      </c>
      <c r="E57" s="141">
        <f>H9*D57</f>
        <v>200</v>
      </c>
      <c r="F57" s="148">
        <v>1</v>
      </c>
      <c r="G57" s="141">
        <f>H9*F57</f>
        <v>200</v>
      </c>
      <c r="H57" s="148">
        <v>1</v>
      </c>
      <c r="I57" s="141">
        <f>H9*H57</f>
        <v>200</v>
      </c>
      <c r="J57" s="167">
        <v>1.5</v>
      </c>
      <c r="K57" s="222">
        <f>H9*J57</f>
        <v>300</v>
      </c>
      <c r="L57" s="351">
        <f>(C57*C$27)+(E57*E$27)+(G57*G$27)+(I57*I$27)+(K57*K$27)</f>
        <v>1100</v>
      </c>
      <c r="M57" s="298">
        <f>(L57/$L$27)</f>
        <v>220</v>
      </c>
      <c r="N57" s="210"/>
      <c r="S57" s="93" t="s">
        <v>197</v>
      </c>
      <c r="AH57" s="92"/>
      <c r="AI57" s="92"/>
      <c r="AJ57" s="92"/>
      <c r="AK57" s="92"/>
      <c r="AL57" s="92"/>
      <c r="AM57" s="92"/>
      <c r="AN57" s="92"/>
      <c r="AO57" s="92"/>
    </row>
    <row r="58" spans="1:14" s="168" customFormat="1" ht="13.5" thickBot="1">
      <c r="A58" s="306" t="s">
        <v>165</v>
      </c>
      <c r="B58" s="307"/>
      <c r="C58" s="308">
        <f>SUM(C56:C57)/C21</f>
        <v>1.6216216216216217</v>
      </c>
      <c r="D58" s="307"/>
      <c r="E58" s="308">
        <f>SUM(E56:E57)/E21</f>
        <v>3.5294117647058822</v>
      </c>
      <c r="F58" s="307"/>
      <c r="G58" s="308">
        <f>SUM(G56:G57)/G21</f>
        <v>14.772727272727273</v>
      </c>
      <c r="H58" s="309"/>
      <c r="I58" s="308">
        <f>SUM(I56:I57)/I21</f>
        <v>4.615384615384615</v>
      </c>
      <c r="J58" s="310"/>
      <c r="K58" s="311">
        <f>SUM(K56:K57)/K21</f>
        <v>18.26923076923077</v>
      </c>
      <c r="L58" s="358"/>
      <c r="M58" s="302"/>
      <c r="N58" s="252"/>
    </row>
    <row r="59" spans="1:14" s="168" customFormat="1" ht="13.5" thickBot="1">
      <c r="A59" s="248"/>
      <c r="B59" s="249"/>
      <c r="C59" s="241"/>
      <c r="D59" s="249"/>
      <c r="E59" s="241"/>
      <c r="F59" s="249"/>
      <c r="G59" s="241"/>
      <c r="H59" s="250"/>
      <c r="I59" s="241"/>
      <c r="J59" s="251"/>
      <c r="K59" s="245"/>
      <c r="L59" s="358"/>
      <c r="M59" s="302"/>
      <c r="N59" s="252"/>
    </row>
    <row r="60" spans="1:14" ht="13.5" thickBot="1">
      <c r="A60" s="169" t="s">
        <v>166</v>
      </c>
      <c r="B60" s="140"/>
      <c r="C60" s="150">
        <f>SUM(C56:C57)</f>
        <v>300</v>
      </c>
      <c r="D60" s="140"/>
      <c r="E60" s="150">
        <f>SUM(E56:E57)</f>
        <v>300</v>
      </c>
      <c r="F60" s="140"/>
      <c r="G60" s="150">
        <f>SUM(G56:G57)</f>
        <v>325</v>
      </c>
      <c r="H60" s="151"/>
      <c r="I60" s="150">
        <f>SUM(I56:I57)</f>
        <v>300</v>
      </c>
      <c r="J60" s="170"/>
      <c r="K60" s="331">
        <f>SUM(K56:K57)</f>
        <v>475</v>
      </c>
      <c r="L60" s="350">
        <f>(C60*C$27)+(E60*E$27)+(G60*G$27)+(I60*I$27)+(K60*K$27)</f>
        <v>1700</v>
      </c>
      <c r="M60" s="298">
        <f>(L60/$L$27)</f>
        <v>340</v>
      </c>
      <c r="N60" s="209"/>
    </row>
    <row r="61" spans="1:41" ht="13.5" thickBot="1">
      <c r="A61" s="104" t="s">
        <v>167</v>
      </c>
      <c r="B61" s="151"/>
      <c r="C61" s="164">
        <f>(C51+C60)</f>
        <v>794.5275</v>
      </c>
      <c r="D61" s="156" t="s">
        <v>100</v>
      </c>
      <c r="E61" s="164">
        <f>(E51+E60)</f>
        <v>610.294</v>
      </c>
      <c r="F61" s="171" t="s">
        <v>100</v>
      </c>
      <c r="G61" s="164">
        <f>(G51+G60)</f>
        <v>758.64</v>
      </c>
      <c r="H61" s="156" t="s">
        <v>100</v>
      </c>
      <c r="I61" s="164">
        <f>(I51+I60)</f>
        <v>589.4549999999999</v>
      </c>
      <c r="J61" s="158" t="s">
        <v>100</v>
      </c>
      <c r="K61" s="253">
        <f>(K51+K60)</f>
        <v>1316.3700000000001</v>
      </c>
      <c r="L61" s="351">
        <f>(C61*C$27)+(E61*E$27)+(G61*G$27)+(I61*I$27)+(K61*K$27)</f>
        <v>4069.2865</v>
      </c>
      <c r="M61" s="298">
        <f>(L61/$L$27)</f>
        <v>813.8573</v>
      </c>
      <c r="N61" s="210"/>
      <c r="S61" s="113"/>
      <c r="AH61" s="92"/>
      <c r="AI61" s="92"/>
      <c r="AJ61" s="92"/>
      <c r="AK61" s="92"/>
      <c r="AL61" s="92"/>
      <c r="AM61" s="92"/>
      <c r="AN61" s="92"/>
      <c r="AO61" s="92"/>
    </row>
    <row r="62" spans="1:41" ht="13.5" thickBot="1">
      <c r="A62" s="107"/>
      <c r="B62" s="254"/>
      <c r="C62" s="255"/>
      <c r="D62" s="256"/>
      <c r="E62" s="255"/>
      <c r="F62" s="257"/>
      <c r="G62" s="255"/>
      <c r="H62" s="256"/>
      <c r="I62" s="255"/>
      <c r="J62" s="258"/>
      <c r="K62" s="259"/>
      <c r="L62" s="260"/>
      <c r="M62" s="298"/>
      <c r="N62" s="210"/>
      <c r="S62" s="113"/>
      <c r="AH62" s="92"/>
      <c r="AI62" s="92"/>
      <c r="AJ62" s="92"/>
      <c r="AK62" s="92"/>
      <c r="AL62" s="92"/>
      <c r="AM62" s="92"/>
      <c r="AN62" s="92"/>
      <c r="AO62" s="92"/>
    </row>
    <row r="63" spans="1:41" s="173" customFormat="1" ht="13.5" thickBot="1">
      <c r="A63" s="261" t="s">
        <v>168</v>
      </c>
      <c r="B63" s="262"/>
      <c r="C63" s="263">
        <f>(C61/C21)</f>
        <v>4.294743243243244</v>
      </c>
      <c r="D63" s="264"/>
      <c r="E63" s="263">
        <f>(E61/E21)</f>
        <v>7.1799294117647054</v>
      </c>
      <c r="F63" s="264"/>
      <c r="G63" s="263">
        <f>(G61/G21)</f>
        <v>34.483636363636364</v>
      </c>
      <c r="H63" s="265"/>
      <c r="I63" s="263">
        <f>(I61/I21)</f>
        <v>9.068538461538461</v>
      </c>
      <c r="J63" s="266"/>
      <c r="K63" s="267">
        <f>(K61/K21)</f>
        <v>50.62961538461539</v>
      </c>
      <c r="L63" s="268"/>
      <c r="M63" s="303"/>
      <c r="N63" s="269"/>
      <c r="S63" s="172"/>
      <c r="AH63" s="172"/>
      <c r="AI63" s="172"/>
      <c r="AJ63" s="172"/>
      <c r="AK63" s="172"/>
      <c r="AL63" s="172"/>
      <c r="AM63" s="172"/>
      <c r="AN63" s="172"/>
      <c r="AO63" s="172"/>
    </row>
    <row r="64" spans="1:41" ht="14.25" thickBot="1" thickTop="1">
      <c r="A64" s="102"/>
      <c r="B64" s="174"/>
      <c r="C64" s="175"/>
      <c r="D64" s="174"/>
      <c r="E64" s="176"/>
      <c r="F64" s="174"/>
      <c r="G64" s="176"/>
      <c r="H64" s="174"/>
      <c r="I64" s="176"/>
      <c r="J64" s="177"/>
      <c r="K64" s="270"/>
      <c r="L64" s="359"/>
      <c r="M64" s="298"/>
      <c r="N64" s="210"/>
      <c r="S64" s="93" t="s">
        <v>197</v>
      </c>
      <c r="AH64" s="92"/>
      <c r="AI64" s="92"/>
      <c r="AJ64" s="92"/>
      <c r="AK64" s="92"/>
      <c r="AL64" s="92"/>
      <c r="AM64" s="92"/>
      <c r="AN64" s="92"/>
      <c r="AO64" s="92"/>
    </row>
    <row r="65" spans="1:41" ht="13.5" thickBot="1">
      <c r="A65" s="104"/>
      <c r="B65" s="148"/>
      <c r="C65" s="164"/>
      <c r="D65" s="148"/>
      <c r="E65" s="164"/>
      <c r="F65" s="148"/>
      <c r="G65" s="164"/>
      <c r="H65" s="148"/>
      <c r="I65" s="164"/>
      <c r="J65" s="146"/>
      <c r="K65" s="253"/>
      <c r="L65" s="351"/>
      <c r="M65" s="298"/>
      <c r="N65" s="210"/>
      <c r="S65" s="93"/>
      <c r="AH65" s="92"/>
      <c r="AI65" s="92"/>
      <c r="AJ65" s="92"/>
      <c r="AK65" s="92"/>
      <c r="AL65" s="92"/>
      <c r="AM65" s="92"/>
      <c r="AN65" s="92"/>
      <c r="AO65" s="92"/>
    </row>
    <row r="66" spans="1:41" s="179" customFormat="1" ht="13.5" thickBot="1">
      <c r="A66" s="294" t="s">
        <v>169</v>
      </c>
      <c r="B66" s="295"/>
      <c r="C66" s="164">
        <f>C51+C60+C64+C65</f>
        <v>794.5275</v>
      </c>
      <c r="D66" s="295"/>
      <c r="E66" s="164">
        <f>E51+E60+E64+E65</f>
        <v>610.294</v>
      </c>
      <c r="F66" s="295"/>
      <c r="G66" s="164">
        <f>G51+G60+G64+G65</f>
        <v>758.64</v>
      </c>
      <c r="H66" s="295"/>
      <c r="I66" s="164">
        <f>I51+I60+I64+I65</f>
        <v>589.4549999999999</v>
      </c>
      <c r="J66" s="295"/>
      <c r="K66" s="253">
        <f>K51+K60+K64+K65</f>
        <v>1316.3700000000001</v>
      </c>
      <c r="L66" s="351">
        <f>(C66*C$27)+(E66*E$27)+(G66*G$27)+(I66*I$27)+(K66*K$27)</f>
        <v>4069.2865</v>
      </c>
      <c r="M66" s="298">
        <f>(L66/$L$27)</f>
        <v>813.8573</v>
      </c>
      <c r="N66" s="271"/>
      <c r="S66" s="180"/>
      <c r="AH66" s="178"/>
      <c r="AI66" s="178"/>
      <c r="AJ66" s="178"/>
      <c r="AK66" s="178"/>
      <c r="AL66" s="178"/>
      <c r="AM66" s="178"/>
      <c r="AN66" s="178"/>
      <c r="AO66" s="178"/>
    </row>
    <row r="67" spans="1:41" s="182" customFormat="1" ht="13.5" thickBot="1">
      <c r="A67" s="272"/>
      <c r="B67" s="273"/>
      <c r="C67" s="274"/>
      <c r="D67" s="275"/>
      <c r="E67" s="274"/>
      <c r="F67" s="275"/>
      <c r="G67" s="274"/>
      <c r="H67" s="276"/>
      <c r="I67" s="274"/>
      <c r="J67" s="276"/>
      <c r="K67" s="277"/>
      <c r="L67" s="360"/>
      <c r="M67" s="304"/>
      <c r="N67" s="278"/>
      <c r="S67" s="183"/>
      <c r="AH67" s="181"/>
      <c r="AI67" s="181"/>
      <c r="AJ67" s="181"/>
      <c r="AK67" s="181"/>
      <c r="AL67" s="181"/>
      <c r="AM67" s="181"/>
      <c r="AN67" s="181"/>
      <c r="AO67" s="181"/>
    </row>
    <row r="68" spans="1:41" ht="13.5" thickBot="1">
      <c r="A68" s="104" t="s">
        <v>170</v>
      </c>
      <c r="B68" s="184"/>
      <c r="C68" s="185">
        <f>C26-C66</f>
        <v>176.72249999999997</v>
      </c>
      <c r="D68" s="186"/>
      <c r="E68" s="185">
        <f>E26-E66</f>
        <v>-36.54399999999998</v>
      </c>
      <c r="F68" s="186"/>
      <c r="G68" s="185">
        <f>G26-G66</f>
        <v>121.36000000000001</v>
      </c>
      <c r="H68" s="187" t="s">
        <v>100</v>
      </c>
      <c r="I68" s="185">
        <f>I26-I66</f>
        <v>190.54500000000007</v>
      </c>
      <c r="J68" s="187" t="s">
        <v>100</v>
      </c>
      <c r="K68" s="279">
        <f>K26-K66</f>
        <v>113.62999999999988</v>
      </c>
      <c r="L68" s="354" t="s">
        <v>100</v>
      </c>
      <c r="M68" s="296"/>
      <c r="N68" s="210"/>
      <c r="S68" s="113"/>
      <c r="AH68" s="92"/>
      <c r="AI68" s="92"/>
      <c r="AJ68" s="92"/>
      <c r="AK68" s="92"/>
      <c r="AL68" s="92"/>
      <c r="AM68" s="92"/>
      <c r="AN68" s="92"/>
      <c r="AO68" s="92"/>
    </row>
    <row r="69" spans="1:41" ht="13.5" thickBot="1">
      <c r="A69" s="104" t="s">
        <v>171</v>
      </c>
      <c r="B69" s="140"/>
      <c r="C69" s="164">
        <f>C66*C27</f>
        <v>794.5275</v>
      </c>
      <c r="D69" s="171" t="s">
        <v>100</v>
      </c>
      <c r="E69" s="164">
        <f>E66*E27</f>
        <v>610.294</v>
      </c>
      <c r="F69" s="171" t="s">
        <v>100</v>
      </c>
      <c r="G69" s="164">
        <f>G66*G27</f>
        <v>758.64</v>
      </c>
      <c r="H69" s="171" t="s">
        <v>100</v>
      </c>
      <c r="I69" s="164">
        <f>I66*I27</f>
        <v>589.4549999999999</v>
      </c>
      <c r="J69" s="171" t="s">
        <v>100</v>
      </c>
      <c r="K69" s="253">
        <f>K66*K27</f>
        <v>1316.3700000000001</v>
      </c>
      <c r="L69" s="361">
        <f>SUM(C69:K69)</f>
        <v>4069.2865</v>
      </c>
      <c r="M69" s="298">
        <f>(L69/$L$27)</f>
        <v>813.8573</v>
      </c>
      <c r="N69" s="210"/>
      <c r="S69" s="113"/>
      <c r="AH69" s="92"/>
      <c r="AI69" s="92"/>
      <c r="AJ69" s="92"/>
      <c r="AK69" s="92"/>
      <c r="AL69" s="92"/>
      <c r="AM69" s="92"/>
      <c r="AN69" s="92"/>
      <c r="AO69" s="92"/>
    </row>
    <row r="70" spans="1:41" s="189" customFormat="1" ht="13.5" thickBot="1">
      <c r="A70" s="280" t="s">
        <v>172</v>
      </c>
      <c r="B70" s="281"/>
      <c r="C70" s="144">
        <f>C26/C21</f>
        <v>5.25</v>
      </c>
      <c r="D70" s="282"/>
      <c r="E70" s="144">
        <f>E26/E21</f>
        <v>6.75</v>
      </c>
      <c r="F70" s="282"/>
      <c r="G70" s="144">
        <f>G26/G21</f>
        <v>40</v>
      </c>
      <c r="H70" s="282"/>
      <c r="I70" s="144">
        <f>I26/I21</f>
        <v>12</v>
      </c>
      <c r="J70" s="282"/>
      <c r="K70" s="283">
        <f>K26/K21</f>
        <v>55</v>
      </c>
      <c r="L70" s="362"/>
      <c r="M70" s="305"/>
      <c r="N70" s="284"/>
      <c r="S70" s="188"/>
      <c r="AH70" s="188"/>
      <c r="AI70" s="188"/>
      <c r="AJ70" s="188"/>
      <c r="AK70" s="188"/>
      <c r="AL70" s="188"/>
      <c r="AM70" s="188"/>
      <c r="AN70" s="188"/>
      <c r="AO70" s="188"/>
    </row>
    <row r="71" spans="1:41" ht="13.5" thickBot="1">
      <c r="A71" s="104" t="s">
        <v>173</v>
      </c>
      <c r="B71" s="140"/>
      <c r="C71" s="185">
        <f>C26*C27</f>
        <v>971.25</v>
      </c>
      <c r="D71" s="171" t="s">
        <v>100</v>
      </c>
      <c r="E71" s="141">
        <f>E26*E27</f>
        <v>573.75</v>
      </c>
      <c r="F71" s="171" t="s">
        <v>100</v>
      </c>
      <c r="G71" s="141">
        <f>G26*G27</f>
        <v>880</v>
      </c>
      <c r="H71" s="171" t="s">
        <v>100</v>
      </c>
      <c r="I71" s="141">
        <f>I26*I27</f>
        <v>780</v>
      </c>
      <c r="J71" s="171" t="s">
        <v>100</v>
      </c>
      <c r="K71" s="222">
        <f>K26*K27</f>
        <v>1430</v>
      </c>
      <c r="L71" s="361">
        <f>SUM(C71:K71)</f>
        <v>4635</v>
      </c>
      <c r="M71" s="298">
        <f>(L71/$L$27)</f>
        <v>927</v>
      </c>
      <c r="N71" s="210"/>
      <c r="S71" s="92"/>
      <c r="AH71" s="92"/>
      <c r="AI71" s="92"/>
      <c r="AJ71" s="92"/>
      <c r="AK71" s="92"/>
      <c r="AL71" s="92"/>
      <c r="AM71" s="92"/>
      <c r="AN71" s="92"/>
      <c r="AO71" s="92"/>
    </row>
    <row r="72" spans="1:41" ht="13.5" thickBot="1">
      <c r="A72" s="104" t="s">
        <v>174</v>
      </c>
      <c r="B72" s="140"/>
      <c r="C72" s="185">
        <f>C71-C69</f>
        <v>176.72249999999997</v>
      </c>
      <c r="D72" s="171" t="s">
        <v>100</v>
      </c>
      <c r="E72" s="141">
        <f>E71-E69</f>
        <v>-36.54399999999998</v>
      </c>
      <c r="F72" s="171" t="s">
        <v>100</v>
      </c>
      <c r="G72" s="190">
        <f>G71-G69</f>
        <v>121.36000000000001</v>
      </c>
      <c r="H72" s="171" t="s">
        <v>100</v>
      </c>
      <c r="I72" s="141">
        <f>I71-I69</f>
        <v>190.54500000000007</v>
      </c>
      <c r="J72" s="171" t="s">
        <v>100</v>
      </c>
      <c r="K72" s="222">
        <f>K71-K69</f>
        <v>113.62999999999988</v>
      </c>
      <c r="L72" s="361">
        <f>SUM(C72:K72)</f>
        <v>565.7135</v>
      </c>
      <c r="M72" s="298">
        <f>(L72/$L$27)</f>
        <v>113.14269999999999</v>
      </c>
      <c r="N72" s="210"/>
      <c r="S72" s="92"/>
      <c r="AH72" s="92"/>
      <c r="AI72" s="92"/>
      <c r="AJ72" s="92"/>
      <c r="AK72" s="92"/>
      <c r="AL72" s="92"/>
      <c r="AM72" s="92"/>
      <c r="AN72" s="92"/>
      <c r="AO72" s="92"/>
    </row>
    <row r="73" spans="1:41" s="193" customFormat="1" ht="13.5" thickBot="1">
      <c r="A73" s="191" t="s">
        <v>175</v>
      </c>
      <c r="B73" s="285"/>
      <c r="C73" s="286">
        <f>(C66/(C26/C21))</f>
        <v>151.33857142857144</v>
      </c>
      <c r="D73" s="287" t="str">
        <f>D21</f>
        <v>BU</v>
      </c>
      <c r="E73" s="286">
        <f>(E66/(E26/E21))</f>
        <v>90.41392592592592</v>
      </c>
      <c r="F73" s="287" t="str">
        <f>F21</f>
        <v>BU</v>
      </c>
      <c r="G73" s="286">
        <f>(G66/(G26/G21))</f>
        <v>18.966</v>
      </c>
      <c r="H73" s="287" t="str">
        <f>H21</f>
        <v>CWT</v>
      </c>
      <c r="I73" s="286">
        <f>(I66/(I26/I21))</f>
        <v>49.121249999999996</v>
      </c>
      <c r="J73" s="287" t="str">
        <f>J21</f>
        <v>BU</v>
      </c>
      <c r="K73" s="288">
        <f>(K66/(K26/K21))</f>
        <v>23.934</v>
      </c>
      <c r="M73" s="365" t="str">
        <f>M21</f>
        <v>TON</v>
      </c>
      <c r="N73" s="235"/>
      <c r="S73" s="192"/>
      <c r="AH73" s="192"/>
      <c r="AI73" s="192"/>
      <c r="AJ73" s="192"/>
      <c r="AK73" s="192"/>
      <c r="AL73" s="192"/>
      <c r="AM73" s="192"/>
      <c r="AN73" s="192"/>
      <c r="AO73" s="192"/>
    </row>
    <row r="74" spans="1:41" s="330" customFormat="1" ht="13.5" thickBot="1">
      <c r="A74" s="366" t="s">
        <v>176</v>
      </c>
      <c r="B74" s="285"/>
      <c r="C74" s="367">
        <f>C72/C27</f>
        <v>176.72249999999997</v>
      </c>
      <c r="D74" s="368" t="s">
        <v>100</v>
      </c>
      <c r="E74" s="369">
        <f>E72/E27</f>
        <v>-36.54399999999998</v>
      </c>
      <c r="F74" s="368" t="s">
        <v>100</v>
      </c>
      <c r="G74" s="369">
        <f>G72/G27</f>
        <v>121.36000000000001</v>
      </c>
      <c r="H74" s="368" t="s">
        <v>100</v>
      </c>
      <c r="I74" s="369">
        <f>I72/I27</f>
        <v>190.54500000000007</v>
      </c>
      <c r="J74" s="368" t="s">
        <v>100</v>
      </c>
      <c r="K74" s="370">
        <f>IF(K27&gt;0,+K72/K27,0)</f>
        <v>113.62999999999988</v>
      </c>
      <c r="L74" s="371">
        <f>(((C74*C$27)+(E74*E$27)+(G74*G$27)+(I74*I$27)+(K74*K$27)))</f>
        <v>565.7135</v>
      </c>
      <c r="M74" s="372">
        <f>(L74/$L$27)</f>
        <v>113.14269999999999</v>
      </c>
      <c r="N74" s="235"/>
      <c r="S74" s="238"/>
      <c r="AH74" s="238"/>
      <c r="AI74" s="238"/>
      <c r="AJ74" s="238"/>
      <c r="AK74" s="238"/>
      <c r="AL74" s="238"/>
      <c r="AM74" s="238"/>
      <c r="AN74" s="238"/>
      <c r="AO74" s="238"/>
    </row>
    <row r="75" spans="1:41" s="328" customFormat="1" ht="14.25" thickBot="1" thickTop="1">
      <c r="A75" s="373"/>
      <c r="B75" s="374"/>
      <c r="C75" s="375" t="str">
        <f>C20</f>
        <v>   CORN</v>
      </c>
      <c r="D75" s="375"/>
      <c r="E75" s="375" t="str">
        <f>E20</f>
        <v>   WHEAT</v>
      </c>
      <c r="F75" s="375"/>
      <c r="G75" s="375" t="str">
        <f>G20</f>
        <v>DRY BEAN</v>
      </c>
      <c r="H75" s="375"/>
      <c r="I75" s="375" t="str">
        <f>I20</f>
        <v>SOYBEAN</v>
      </c>
      <c r="J75" s="375"/>
      <c r="K75" s="375" t="str">
        <f>K20</f>
        <v>S BEETS</v>
      </c>
      <c r="L75" s="376"/>
      <c r="M75" s="377"/>
      <c r="N75" s="327"/>
      <c r="S75" s="329"/>
      <c r="AH75" s="329"/>
      <c r="AI75" s="329"/>
      <c r="AJ75" s="329"/>
      <c r="AK75" s="329"/>
      <c r="AL75" s="329"/>
      <c r="AM75" s="329"/>
      <c r="AN75" s="329"/>
      <c r="AO75" s="329"/>
    </row>
    <row r="76" spans="1:13" ht="41.25" customHeight="1" thickTop="1">
      <c r="A76" s="398" t="s">
        <v>200</v>
      </c>
      <c r="B76" s="398"/>
      <c r="C76" s="398"/>
      <c r="D76" s="398"/>
      <c r="E76" s="398"/>
      <c r="F76" s="398"/>
      <c r="G76" s="398"/>
      <c r="H76" s="398"/>
      <c r="I76" s="398"/>
      <c r="J76" s="398"/>
      <c r="K76" s="398"/>
      <c r="L76" s="209"/>
      <c r="M76" s="96"/>
    </row>
    <row r="77" spans="1:13" ht="30" customHeight="1">
      <c r="A77" s="391" t="s">
        <v>177</v>
      </c>
      <c r="B77" s="390"/>
      <c r="C77" s="390"/>
      <c r="D77" s="390"/>
      <c r="E77" s="390"/>
      <c r="F77" s="390"/>
      <c r="G77" s="390"/>
      <c r="H77" s="390"/>
      <c r="I77" s="390"/>
      <c r="J77" s="390"/>
      <c r="K77" s="390"/>
      <c r="L77" s="390"/>
      <c r="M77" s="390"/>
    </row>
    <row r="78" spans="1:13" ht="42" customHeight="1">
      <c r="A78" s="392" t="s">
        <v>201</v>
      </c>
      <c r="B78" s="392"/>
      <c r="C78" s="392"/>
      <c r="D78" s="392"/>
      <c r="E78" s="392"/>
      <c r="F78" s="392"/>
      <c r="G78" s="392"/>
      <c r="H78" s="392"/>
      <c r="I78" s="392"/>
      <c r="J78" s="392"/>
      <c r="K78" s="392"/>
      <c r="L78" s="289"/>
      <c r="M78" s="364"/>
    </row>
    <row r="80" spans="2:13" ht="12.75">
      <c r="B80" s="199"/>
      <c r="C80" s="199"/>
      <c r="D80" s="199"/>
      <c r="E80" s="199"/>
      <c r="F80" s="199"/>
      <c r="G80" s="199"/>
      <c r="H80" s="199"/>
      <c r="I80" s="199"/>
      <c r="J80" s="199"/>
      <c r="K80" s="199"/>
      <c r="L80" s="199"/>
      <c r="M80" s="207"/>
    </row>
    <row r="81" spans="1:13" ht="12.75">
      <c r="A81" s="290"/>
      <c r="E81" s="291"/>
      <c r="J81" s="101"/>
      <c r="M81" s="207"/>
    </row>
    <row r="82" spans="1:13" ht="12.75">
      <c r="A82" s="290"/>
      <c r="M82" s="207"/>
    </row>
    <row r="83" spans="1:13" ht="12.75">
      <c r="A83" s="292"/>
      <c r="C83" s="194"/>
      <c r="D83" s="195"/>
      <c r="E83" s="195"/>
      <c r="F83" s="194"/>
      <c r="G83" s="195"/>
      <c r="H83" s="195"/>
      <c r="I83" s="195"/>
      <c r="J83" s="195"/>
      <c r="M83" s="207"/>
    </row>
    <row r="84" spans="1:13" ht="12.75">
      <c r="A84" s="292"/>
      <c r="C84" s="196"/>
      <c r="D84" s="196"/>
      <c r="E84" s="196"/>
      <c r="F84" s="196"/>
      <c r="G84" s="196"/>
      <c r="H84" s="196"/>
      <c r="I84" s="196"/>
      <c r="J84" s="196"/>
      <c r="L84" s="101"/>
      <c r="M84" s="207"/>
    </row>
    <row r="86" spans="1:13" ht="12.75">
      <c r="A86" s="290"/>
      <c r="C86" s="197"/>
      <c r="D86" s="197"/>
      <c r="E86" s="197"/>
      <c r="F86" s="197"/>
      <c r="G86" s="197"/>
      <c r="H86" s="197"/>
      <c r="I86" s="197"/>
      <c r="J86" s="197"/>
      <c r="K86" s="198"/>
      <c r="L86" s="101"/>
      <c r="M86" s="207"/>
    </row>
    <row r="87" spans="1:13" ht="12.75">
      <c r="A87" s="290"/>
      <c r="C87" s="197"/>
      <c r="D87" s="197"/>
      <c r="E87" s="197"/>
      <c r="F87" s="197"/>
      <c r="G87" s="197"/>
      <c r="H87" s="197"/>
      <c r="I87" s="197"/>
      <c r="J87" s="197"/>
      <c r="L87" s="101"/>
      <c r="M87" s="207"/>
    </row>
    <row r="88" spans="1:13" ht="12.75">
      <c r="A88" s="290"/>
      <c r="C88" s="197"/>
      <c r="D88" s="197"/>
      <c r="E88" s="197"/>
      <c r="F88" s="197"/>
      <c r="G88" s="197"/>
      <c r="H88" s="197"/>
      <c r="I88" s="197"/>
      <c r="J88" s="197"/>
      <c r="L88" s="101"/>
      <c r="M88" s="207"/>
    </row>
    <row r="89" spans="3:13" ht="12.75">
      <c r="C89" s="197"/>
      <c r="D89" s="197"/>
      <c r="E89" s="197"/>
      <c r="F89" s="197"/>
      <c r="G89" s="197"/>
      <c r="H89" s="197"/>
      <c r="I89" s="197"/>
      <c r="J89" s="197"/>
      <c r="L89" s="101"/>
      <c r="M89" s="207"/>
    </row>
    <row r="90" spans="1:13" ht="12.75">
      <c r="A90" s="290"/>
      <c r="C90" s="197"/>
      <c r="D90" s="197"/>
      <c r="E90" s="197"/>
      <c r="F90" s="197"/>
      <c r="G90" s="197"/>
      <c r="H90" s="197"/>
      <c r="I90" s="197"/>
      <c r="J90" s="197"/>
      <c r="L90" s="101"/>
      <c r="M90" s="207"/>
    </row>
    <row r="91" spans="1:13" ht="12.75">
      <c r="A91" s="290"/>
      <c r="C91" s="197"/>
      <c r="D91" s="197"/>
      <c r="E91" s="197"/>
      <c r="F91" s="197"/>
      <c r="G91" s="197"/>
      <c r="H91" s="197"/>
      <c r="I91" s="197"/>
      <c r="J91" s="197"/>
      <c r="L91" s="101"/>
      <c r="M91" s="207"/>
    </row>
    <row r="92" spans="1:13" ht="12.75">
      <c r="A92" s="290"/>
      <c r="C92" s="197"/>
      <c r="D92" s="197"/>
      <c r="E92" s="197"/>
      <c r="F92" s="197"/>
      <c r="G92" s="197"/>
      <c r="H92" s="197"/>
      <c r="I92" s="197"/>
      <c r="J92" s="197"/>
      <c r="L92" s="101"/>
      <c r="M92" s="207"/>
    </row>
    <row r="93" spans="3:13" ht="12.75">
      <c r="C93" s="197"/>
      <c r="D93" s="197"/>
      <c r="E93" s="197"/>
      <c r="F93" s="197"/>
      <c r="G93" s="197"/>
      <c r="H93" s="197"/>
      <c r="I93" s="197"/>
      <c r="J93" s="197"/>
      <c r="L93" s="101"/>
      <c r="M93" s="207"/>
    </row>
    <row r="94" spans="1:13" ht="12.75">
      <c r="A94" s="290"/>
      <c r="C94" s="197"/>
      <c r="D94" s="197"/>
      <c r="E94" s="197"/>
      <c r="F94" s="197"/>
      <c r="G94" s="197"/>
      <c r="H94" s="197"/>
      <c r="I94" s="197"/>
      <c r="J94" s="197"/>
      <c r="M94" s="207"/>
    </row>
    <row r="95" spans="1:13" ht="12.75">
      <c r="A95" s="290"/>
      <c r="C95" s="197"/>
      <c r="D95" s="197"/>
      <c r="E95" s="197"/>
      <c r="F95" s="197"/>
      <c r="G95" s="197"/>
      <c r="H95" s="197"/>
      <c r="I95" s="197"/>
      <c r="J95" s="197"/>
      <c r="L95" s="101"/>
      <c r="M95" s="207"/>
    </row>
    <row r="96" spans="1:13" ht="12.75">
      <c r="A96" s="290"/>
      <c r="C96" s="197"/>
      <c r="D96" s="197"/>
      <c r="E96" s="197"/>
      <c r="F96" s="197"/>
      <c r="G96" s="197"/>
      <c r="H96" s="197"/>
      <c r="I96" s="197"/>
      <c r="J96" s="197"/>
      <c r="L96" s="101"/>
      <c r="M96" s="207"/>
    </row>
    <row r="97" spans="1:13" ht="12.75">
      <c r="A97" s="290"/>
      <c r="C97" s="197"/>
      <c r="D97" s="197"/>
      <c r="E97" s="197"/>
      <c r="F97" s="197"/>
      <c r="G97" s="197"/>
      <c r="H97" s="197"/>
      <c r="I97" s="197"/>
      <c r="J97" s="197"/>
      <c r="M97" s="207"/>
    </row>
    <row r="98" spans="1:13" ht="12.75">
      <c r="A98" s="290"/>
      <c r="C98" s="197"/>
      <c r="D98" s="197"/>
      <c r="E98" s="197"/>
      <c r="F98" s="197"/>
      <c r="G98" s="197"/>
      <c r="H98" s="197"/>
      <c r="I98" s="197"/>
      <c r="J98" s="197"/>
      <c r="M98" s="207"/>
    </row>
    <row r="100" spans="1:13" ht="12.75">
      <c r="A100" s="293"/>
      <c r="C100" s="199"/>
      <c r="D100" s="199"/>
      <c r="E100" s="199"/>
      <c r="F100" s="199"/>
      <c r="G100" s="199"/>
      <c r="H100" s="199"/>
      <c r="I100" s="199"/>
      <c r="J100" s="199"/>
      <c r="K100" s="199"/>
      <c r="L100" s="199"/>
      <c r="M100" s="207"/>
    </row>
    <row r="101" spans="1:13" ht="12.75">
      <c r="A101" s="290"/>
      <c r="D101" s="197"/>
      <c r="M101" s="207"/>
    </row>
    <row r="102" spans="1:13" ht="12.75">
      <c r="A102" s="292"/>
      <c r="C102" s="194"/>
      <c r="D102" s="195"/>
      <c r="E102" s="195"/>
      <c r="F102" s="194"/>
      <c r="G102" s="195"/>
      <c r="H102" s="195"/>
      <c r="I102" s="195"/>
      <c r="J102" s="195"/>
      <c r="M102" s="207"/>
    </row>
    <row r="103" spans="1:13" ht="12.75">
      <c r="A103" s="292"/>
      <c r="C103" s="200"/>
      <c r="D103" s="200"/>
      <c r="E103" s="200"/>
      <c r="F103" s="200"/>
      <c r="G103" s="200"/>
      <c r="H103" s="200"/>
      <c r="I103" s="200"/>
      <c r="J103" s="200"/>
      <c r="L103" s="101"/>
      <c r="M103" s="207"/>
    </row>
    <row r="105" spans="1:13" ht="12.75">
      <c r="A105" s="290"/>
      <c r="C105" s="201"/>
      <c r="D105" s="201"/>
      <c r="E105" s="201"/>
      <c r="F105" s="201"/>
      <c r="G105" s="201"/>
      <c r="H105" s="201"/>
      <c r="I105" s="201"/>
      <c r="J105" s="201"/>
      <c r="L105" s="101"/>
      <c r="M105" s="207"/>
    </row>
    <row r="106" spans="1:13" ht="12.75">
      <c r="A106" s="290"/>
      <c r="C106" s="201"/>
      <c r="D106" s="201"/>
      <c r="E106" s="201"/>
      <c r="F106" s="201"/>
      <c r="G106" s="201"/>
      <c r="H106" s="201"/>
      <c r="I106" s="201"/>
      <c r="J106" s="201"/>
      <c r="L106" s="101"/>
      <c r="M106" s="207"/>
    </row>
    <row r="107" spans="1:13" ht="12.75">
      <c r="A107" s="290"/>
      <c r="C107" s="201"/>
      <c r="D107" s="201"/>
      <c r="E107" s="201"/>
      <c r="F107" s="201"/>
      <c r="G107" s="201"/>
      <c r="H107" s="201"/>
      <c r="I107" s="201"/>
      <c r="J107" s="201"/>
      <c r="L107" s="101"/>
      <c r="M107" s="207"/>
    </row>
    <row r="108" spans="3:13" ht="12.75">
      <c r="C108" s="201"/>
      <c r="D108" s="201"/>
      <c r="E108" s="201"/>
      <c r="F108" s="201"/>
      <c r="G108" s="201"/>
      <c r="H108" s="201"/>
      <c r="I108" s="201"/>
      <c r="J108" s="201"/>
      <c r="L108" s="101"/>
      <c r="M108" s="207"/>
    </row>
    <row r="109" spans="1:13" ht="12.75">
      <c r="A109" s="290"/>
      <c r="C109" s="201"/>
      <c r="D109" s="201"/>
      <c r="E109" s="201"/>
      <c r="F109" s="201"/>
      <c r="G109" s="201"/>
      <c r="H109" s="201"/>
      <c r="I109" s="201"/>
      <c r="J109" s="201"/>
      <c r="L109" s="101"/>
      <c r="M109" s="207"/>
    </row>
    <row r="110" spans="1:13" ht="12.75">
      <c r="A110" s="290"/>
      <c r="C110" s="202"/>
      <c r="D110" s="202"/>
      <c r="E110" s="202"/>
      <c r="F110" s="202"/>
      <c r="G110" s="202"/>
      <c r="H110" s="202"/>
      <c r="I110" s="202"/>
      <c r="J110" s="197"/>
      <c r="L110" s="101"/>
      <c r="M110" s="207"/>
    </row>
    <row r="111" spans="1:13" ht="12.75">
      <c r="A111" s="290"/>
      <c r="C111" s="201"/>
      <c r="D111" s="201"/>
      <c r="E111" s="201"/>
      <c r="F111" s="201"/>
      <c r="G111" s="201"/>
      <c r="H111" s="201"/>
      <c r="I111" s="201"/>
      <c r="J111" s="201"/>
      <c r="L111" s="101"/>
      <c r="M111" s="207"/>
    </row>
    <row r="112" spans="3:13" ht="12.75">
      <c r="C112" s="201"/>
      <c r="D112" s="201"/>
      <c r="E112" s="201"/>
      <c r="F112" s="201"/>
      <c r="G112" s="201"/>
      <c r="H112" s="201"/>
      <c r="I112" s="201"/>
      <c r="J112" s="201"/>
      <c r="L112" s="101"/>
      <c r="M112" s="207"/>
    </row>
    <row r="113" spans="1:13" ht="12.75">
      <c r="A113" s="290"/>
      <c r="C113" s="201"/>
      <c r="D113" s="201"/>
      <c r="E113" s="201"/>
      <c r="F113" s="201"/>
      <c r="G113" s="201"/>
      <c r="H113" s="201"/>
      <c r="I113" s="201"/>
      <c r="J113" s="201"/>
      <c r="K113" s="201"/>
      <c r="L113" s="203"/>
      <c r="M113" s="207"/>
    </row>
    <row r="114" spans="1:13" ht="12.75">
      <c r="A114" s="290"/>
      <c r="C114" s="201"/>
      <c r="D114" s="201"/>
      <c r="E114" s="201"/>
      <c r="F114" s="201"/>
      <c r="G114" s="201"/>
      <c r="H114" s="201"/>
      <c r="I114" s="201"/>
      <c r="J114" s="201"/>
      <c r="K114" s="201"/>
      <c r="L114" s="203"/>
      <c r="M114" s="207"/>
    </row>
    <row r="115" spans="1:13" ht="12.75">
      <c r="A115" s="290"/>
      <c r="C115" s="201"/>
      <c r="D115" s="201"/>
      <c r="E115" s="201"/>
      <c r="F115" s="201"/>
      <c r="G115" s="201"/>
      <c r="H115" s="201"/>
      <c r="I115" s="201"/>
      <c r="J115" s="201"/>
      <c r="K115" s="201"/>
      <c r="L115" s="201"/>
      <c r="M115" s="207"/>
    </row>
    <row r="116" spans="4:13" ht="12.75">
      <c r="D116" s="204"/>
      <c r="F116" s="201"/>
      <c r="G116" s="201"/>
      <c r="H116" s="201"/>
      <c r="I116" s="201"/>
      <c r="J116" s="201"/>
      <c r="K116" s="201"/>
      <c r="L116" s="201"/>
      <c r="M116" s="207"/>
    </row>
    <row r="117" spans="2:13" ht="12.75">
      <c r="B117" s="101"/>
      <c r="D117" s="204"/>
      <c r="F117" s="201"/>
      <c r="G117" s="201"/>
      <c r="H117" s="201"/>
      <c r="I117" s="201"/>
      <c r="J117" s="201"/>
      <c r="K117" s="201"/>
      <c r="L117" s="201"/>
      <c r="M117" s="207"/>
    </row>
    <row r="118" spans="2:13" ht="12.75">
      <c r="B118" s="101"/>
      <c r="D118" s="204"/>
      <c r="F118" s="201"/>
      <c r="G118" s="201"/>
      <c r="H118" s="201"/>
      <c r="I118" s="201"/>
      <c r="J118" s="201"/>
      <c r="K118" s="201"/>
      <c r="L118" s="201"/>
      <c r="M118" s="207"/>
    </row>
    <row r="119" spans="2:13" ht="12.75">
      <c r="B119" s="101"/>
      <c r="D119" s="204"/>
      <c r="F119" s="201"/>
      <c r="G119" s="201"/>
      <c r="H119" s="201"/>
      <c r="I119" s="201"/>
      <c r="J119" s="201"/>
      <c r="K119" s="201"/>
      <c r="L119" s="201"/>
      <c r="M119" s="207"/>
    </row>
    <row r="120" spans="2:13" ht="12.75">
      <c r="B120" s="101"/>
      <c r="D120" s="204"/>
      <c r="F120" s="201"/>
      <c r="G120" s="201"/>
      <c r="H120" s="201"/>
      <c r="I120" s="201"/>
      <c r="J120" s="201"/>
      <c r="K120" s="201"/>
      <c r="L120" s="201"/>
      <c r="M120" s="207"/>
    </row>
    <row r="121" spans="2:13" ht="12.75">
      <c r="B121" s="101"/>
      <c r="D121" s="204"/>
      <c r="F121" s="201"/>
      <c r="G121" s="201"/>
      <c r="H121" s="201"/>
      <c r="I121" s="201"/>
      <c r="J121" s="201"/>
      <c r="K121" s="201"/>
      <c r="L121" s="201"/>
      <c r="M121" s="207"/>
    </row>
    <row r="122" spans="4:13" ht="12.75">
      <c r="D122" s="204"/>
      <c r="F122" s="201"/>
      <c r="G122" s="201"/>
      <c r="H122" s="201"/>
      <c r="I122" s="201"/>
      <c r="J122" s="201"/>
      <c r="K122" s="201"/>
      <c r="L122" s="201"/>
      <c r="M122" s="207"/>
    </row>
  </sheetData>
  <sheetProtection password="C9A7" sheet="1" objects="1" scenarios="1"/>
  <mergeCells count="5">
    <mergeCell ref="A1:M1"/>
    <mergeCell ref="J3:K3"/>
    <mergeCell ref="A76:K76"/>
    <mergeCell ref="A77:M77"/>
    <mergeCell ref="A78:K78"/>
  </mergeCells>
  <printOptions/>
  <pageMargins left="0.45" right="0.45" top="0.5" bottom="0.5" header="0.3" footer="0.3"/>
  <pageSetup fitToHeight="1" fitToWidth="1"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Dennis Stein</cp:lastModifiedBy>
  <cp:lastPrinted>2013-03-13T03:41:59Z</cp:lastPrinted>
  <dcterms:created xsi:type="dcterms:W3CDTF">1996-10-14T23:33:28Z</dcterms:created>
  <dcterms:modified xsi:type="dcterms:W3CDTF">2013-04-01T18:37:21Z</dcterms:modified>
  <cp:category/>
  <cp:version/>
  <cp:contentType/>
  <cp:contentStatus/>
</cp:coreProperties>
</file>