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410" windowWidth="12120" windowHeight="9060" tabRatio="603" firstSheet="3" activeTab="3"/>
  </bookViews>
  <sheets>
    <sheet name="Budgets10" sheetId="1" r:id="rId1"/>
    <sheet name="BLANK INPUT" sheetId="3" r:id="rId2"/>
    <sheet name="Brkeven" sheetId="2" r:id="rId3"/>
    <sheet name="MACH_COST" sheetId="6" r:id="rId4"/>
  </sheets>
  <definedNames>
    <definedName name="_xlnm.Print_Area" localSheetId="1">'BLANK INPUT'!$A$1:$M$48</definedName>
    <definedName name="_xlnm.Print_Area" localSheetId="2">Brkeven!$A$1:$I$48</definedName>
    <definedName name="_xlnm.Print_Area" localSheetId="3">MACH_COST!$A$1:$M$79</definedName>
  </definedNames>
  <calcPr calcId="145621"/>
</workbook>
</file>

<file path=xl/calcChain.xml><?xml version="1.0" encoding="utf-8"?>
<calcChain xmlns="http://schemas.openxmlformats.org/spreadsheetml/2006/main">
  <c r="O16" i="6" l="1"/>
  <c r="K76" i="6" l="1"/>
  <c r="I76" i="6"/>
  <c r="G76" i="6"/>
  <c r="E76" i="6"/>
  <c r="C76" i="6"/>
  <c r="C41" i="2" l="1"/>
  <c r="B41" i="2"/>
  <c r="B39" i="2"/>
  <c r="B38" i="2"/>
  <c r="B21" i="2"/>
  <c r="B10" i="2"/>
  <c r="B15" i="2" s="1"/>
  <c r="B18" i="2" s="1"/>
  <c r="B8" i="2"/>
  <c r="C39" i="2"/>
  <c r="C38" i="2"/>
  <c r="C21" i="2"/>
  <c r="C10" i="2"/>
  <c r="C15" i="2" s="1"/>
  <c r="C19" i="2" s="1"/>
  <c r="C8" i="2"/>
  <c r="AA17" i="1"/>
  <c r="L74" i="6"/>
  <c r="J74" i="6"/>
  <c r="H74" i="6"/>
  <c r="F74" i="6"/>
  <c r="D74" i="6"/>
  <c r="K58" i="6"/>
  <c r="I58" i="6"/>
  <c r="G58" i="6"/>
  <c r="E58" i="6"/>
  <c r="C58" i="6"/>
  <c r="K57" i="6"/>
  <c r="I57" i="6"/>
  <c r="G57" i="6"/>
  <c r="E57" i="6"/>
  <c r="C57" i="6"/>
  <c r="K51" i="6"/>
  <c r="I51" i="6"/>
  <c r="G51" i="6"/>
  <c r="E51" i="6"/>
  <c r="C51" i="6"/>
  <c r="K50" i="6"/>
  <c r="I50" i="6"/>
  <c r="G50" i="6"/>
  <c r="E50" i="6"/>
  <c r="C50" i="6"/>
  <c r="K49" i="6"/>
  <c r="I49" i="6"/>
  <c r="G49" i="6"/>
  <c r="E49" i="6"/>
  <c r="C49" i="6"/>
  <c r="K48" i="6"/>
  <c r="I48" i="6"/>
  <c r="G48" i="6"/>
  <c r="E48" i="6"/>
  <c r="C48" i="6"/>
  <c r="K46" i="6"/>
  <c r="I46" i="6"/>
  <c r="G46" i="6"/>
  <c r="E46" i="6"/>
  <c r="C46" i="6"/>
  <c r="K45" i="6"/>
  <c r="I45" i="6"/>
  <c r="G45" i="6"/>
  <c r="E45" i="6"/>
  <c r="C45" i="6"/>
  <c r="A45" i="6"/>
  <c r="K44" i="6"/>
  <c r="I44" i="6"/>
  <c r="G44" i="6"/>
  <c r="E44" i="6"/>
  <c r="C44" i="6"/>
  <c r="L44" i="6" s="1"/>
  <c r="A44" i="6"/>
  <c r="K43" i="6"/>
  <c r="I43" i="6"/>
  <c r="G43" i="6"/>
  <c r="E43" i="6"/>
  <c r="C43" i="6"/>
  <c r="K42" i="6"/>
  <c r="I42" i="6"/>
  <c r="G42" i="6"/>
  <c r="E42" i="6"/>
  <c r="C42" i="6"/>
  <c r="K41" i="6"/>
  <c r="I41" i="6"/>
  <c r="G41" i="6"/>
  <c r="E41" i="6"/>
  <c r="C41" i="6"/>
  <c r="K40" i="6"/>
  <c r="I40" i="6"/>
  <c r="G40" i="6"/>
  <c r="E40" i="6"/>
  <c r="C40" i="6"/>
  <c r="K39" i="6"/>
  <c r="I39" i="6"/>
  <c r="G39" i="6"/>
  <c r="E39" i="6"/>
  <c r="C39" i="6"/>
  <c r="L37" i="6"/>
  <c r="L36" i="6"/>
  <c r="L35" i="6"/>
  <c r="L34" i="6"/>
  <c r="K33" i="6"/>
  <c r="I33" i="6"/>
  <c r="G33" i="6"/>
  <c r="E33" i="6"/>
  <c r="C33" i="6"/>
  <c r="K32" i="6"/>
  <c r="I32" i="6"/>
  <c r="G32" i="6"/>
  <c r="E32" i="6"/>
  <c r="C32" i="6"/>
  <c r="K31" i="6"/>
  <c r="I31" i="6"/>
  <c r="G31" i="6"/>
  <c r="E31" i="6"/>
  <c r="C31" i="6"/>
  <c r="K30" i="6"/>
  <c r="I30" i="6"/>
  <c r="G30" i="6"/>
  <c r="E30" i="6"/>
  <c r="C30" i="6"/>
  <c r="L28" i="6"/>
  <c r="K26" i="6"/>
  <c r="I26" i="6"/>
  <c r="G26" i="6"/>
  <c r="E26" i="6"/>
  <c r="C26" i="6"/>
  <c r="K25" i="6"/>
  <c r="I25" i="6"/>
  <c r="G25" i="6"/>
  <c r="E25" i="6"/>
  <c r="E27" i="6" s="1"/>
  <c r="C25" i="6"/>
  <c r="AO37" i="1"/>
  <c r="AO36" i="1"/>
  <c r="AO31" i="1"/>
  <c r="AO30" i="1"/>
  <c r="AL29" i="1"/>
  <c r="AO29" i="1" s="1"/>
  <c r="AO28" i="1"/>
  <c r="AO25" i="1"/>
  <c r="AL25" i="1"/>
  <c r="AO22" i="1"/>
  <c r="AO20" i="1"/>
  <c r="AO19" i="1"/>
  <c r="AO18" i="1"/>
  <c r="AO17" i="1"/>
  <c r="AO16" i="1"/>
  <c r="AO15" i="1"/>
  <c r="AO14" i="1"/>
  <c r="AO13" i="1"/>
  <c r="AO12" i="1"/>
  <c r="AO9" i="1"/>
  <c r="AO6" i="1"/>
  <c r="AJ6" i="1"/>
  <c r="B41" i="3"/>
  <c r="C41" i="3"/>
  <c r="D41" i="3"/>
  <c r="E41" i="3"/>
  <c r="F41" i="3"/>
  <c r="G41" i="3"/>
  <c r="H41" i="3"/>
  <c r="I41" i="3"/>
  <c r="J41" i="3"/>
  <c r="J39" i="3"/>
  <c r="I39" i="3"/>
  <c r="H39" i="3"/>
  <c r="G39" i="3"/>
  <c r="F39" i="3"/>
  <c r="E39" i="3"/>
  <c r="D39" i="3"/>
  <c r="C39" i="3"/>
  <c r="B39" i="3"/>
  <c r="L38" i="3"/>
  <c r="L36" i="3"/>
  <c r="L35" i="3"/>
  <c r="L34" i="3"/>
  <c r="L33" i="3"/>
  <c r="L32" i="3"/>
  <c r="L31" i="3"/>
  <c r="L30" i="3"/>
  <c r="L29" i="3"/>
  <c r="L28" i="3"/>
  <c r="L27" i="3"/>
  <c r="L26" i="3"/>
  <c r="L25" i="3"/>
  <c r="L24" i="3"/>
  <c r="L23" i="3"/>
  <c r="L22" i="3"/>
  <c r="J21" i="3"/>
  <c r="I21" i="3"/>
  <c r="H21" i="3"/>
  <c r="G21" i="3"/>
  <c r="F21" i="3"/>
  <c r="E21" i="3"/>
  <c r="D21" i="3"/>
  <c r="C21" i="3"/>
  <c r="B21" i="3"/>
  <c r="J10" i="3"/>
  <c r="I10" i="3"/>
  <c r="H10" i="3"/>
  <c r="G10" i="3"/>
  <c r="F10" i="3"/>
  <c r="E10" i="3"/>
  <c r="D10" i="3"/>
  <c r="C10" i="3"/>
  <c r="B10" i="3"/>
  <c r="L10" i="3" s="1"/>
  <c r="B8" i="3"/>
  <c r="C8" i="3"/>
  <c r="D8" i="3"/>
  <c r="E8" i="3"/>
  <c r="F8" i="3"/>
  <c r="G8" i="3"/>
  <c r="H8" i="3"/>
  <c r="I8" i="3"/>
  <c r="J8" i="3"/>
  <c r="L17" i="3"/>
  <c r="L15" i="3"/>
  <c r="L13" i="3"/>
  <c r="L12" i="3"/>
  <c r="L11" i="3"/>
  <c r="T17" i="1"/>
  <c r="G41" i="2"/>
  <c r="F41" i="2"/>
  <c r="E41" i="2"/>
  <c r="D41" i="2"/>
  <c r="I25" i="2"/>
  <c r="I24" i="2"/>
  <c r="I23" i="2"/>
  <c r="I32" i="2"/>
  <c r="D8" i="2"/>
  <c r="D38" i="2"/>
  <c r="D10" i="2" s="1"/>
  <c r="D15" i="2" s="1"/>
  <c r="E8" i="2"/>
  <c r="E38" i="2"/>
  <c r="E10" i="2" s="1"/>
  <c r="E15" i="2" s="1"/>
  <c r="F8" i="2"/>
  <c r="F38" i="2"/>
  <c r="F10" i="2" s="1"/>
  <c r="F15" i="2" s="1"/>
  <c r="G8" i="2"/>
  <c r="G38" i="2"/>
  <c r="G10" i="2" s="1"/>
  <c r="G15" i="2" s="1"/>
  <c r="I36" i="2"/>
  <c r="I35" i="2"/>
  <c r="I34" i="2"/>
  <c r="I33" i="2"/>
  <c r="I29" i="2"/>
  <c r="I28" i="2"/>
  <c r="I27" i="2"/>
  <c r="I26" i="2"/>
  <c r="I22" i="2"/>
  <c r="I13" i="2"/>
  <c r="I12" i="2"/>
  <c r="I11" i="2"/>
  <c r="G39" i="2"/>
  <c r="F39" i="2"/>
  <c r="E39" i="2"/>
  <c r="D39" i="2"/>
  <c r="G21" i="2"/>
  <c r="F21" i="2"/>
  <c r="E21" i="2"/>
  <c r="D21" i="2"/>
  <c r="AE25" i="1"/>
  <c r="AH25" i="1" s="1"/>
  <c r="X25" i="1"/>
  <c r="AA25" i="1" s="1"/>
  <c r="Q25" i="1"/>
  <c r="T25" i="1" s="1"/>
  <c r="J25" i="1"/>
  <c r="M25" i="1" s="1"/>
  <c r="C25" i="1"/>
  <c r="F25" i="1" s="1"/>
  <c r="AH28" i="1"/>
  <c r="AA28" i="1"/>
  <c r="T28" i="1"/>
  <c r="F28" i="1"/>
  <c r="AH6" i="1"/>
  <c r="AH9" i="1" s="1"/>
  <c r="AH12" i="1"/>
  <c r="AH13" i="1"/>
  <c r="AH14" i="1"/>
  <c r="AH15" i="1"/>
  <c r="AH16" i="1"/>
  <c r="AH17" i="1"/>
  <c r="AH18" i="1"/>
  <c r="AH19" i="1"/>
  <c r="AH20" i="1"/>
  <c r="AH22" i="1"/>
  <c r="AE29" i="1"/>
  <c r="AH29" i="1"/>
  <c r="AE30" i="1"/>
  <c r="AH30" i="1"/>
  <c r="AH32" i="1"/>
  <c r="AH36" i="1"/>
  <c r="AH37" i="1"/>
  <c r="AA6" i="1"/>
  <c r="AA9" i="1" s="1"/>
  <c r="AA12" i="1"/>
  <c r="AA13" i="1"/>
  <c r="AA14" i="1"/>
  <c r="AA15" i="1"/>
  <c r="AA16" i="1"/>
  <c r="AA18" i="1"/>
  <c r="AA19" i="1"/>
  <c r="AA22" i="1"/>
  <c r="AA29" i="1"/>
  <c r="AA30" i="1"/>
  <c r="AA36" i="1"/>
  <c r="AA37" i="1"/>
  <c r="T6" i="1"/>
  <c r="T9" i="1" s="1"/>
  <c r="T12" i="1"/>
  <c r="T13" i="1"/>
  <c r="T14" i="1"/>
  <c r="T15" i="1"/>
  <c r="T16" i="1"/>
  <c r="T18" i="1"/>
  <c r="T19" i="1"/>
  <c r="T20" i="1"/>
  <c r="T22" i="1"/>
  <c r="Q29" i="1"/>
  <c r="T29" i="1" s="1"/>
  <c r="Q30" i="1"/>
  <c r="T30" i="1" s="1"/>
  <c r="T32" i="1"/>
  <c r="T36" i="1"/>
  <c r="T37" i="1"/>
  <c r="M6" i="1"/>
  <c r="M9" i="1" s="1"/>
  <c r="M12" i="1"/>
  <c r="M13" i="1"/>
  <c r="M14" i="1"/>
  <c r="M15" i="1"/>
  <c r="M16" i="1"/>
  <c r="M17" i="1"/>
  <c r="M18" i="1"/>
  <c r="M19" i="1"/>
  <c r="M22" i="1"/>
  <c r="M29" i="1"/>
  <c r="M30" i="1"/>
  <c r="M36" i="1"/>
  <c r="M37" i="1"/>
  <c r="F6" i="1"/>
  <c r="F9" i="1" s="1"/>
  <c r="F12" i="1"/>
  <c r="F13" i="1"/>
  <c r="F14" i="1"/>
  <c r="F15" i="1"/>
  <c r="F16" i="1"/>
  <c r="F18" i="1"/>
  <c r="F19" i="1"/>
  <c r="F22" i="1"/>
  <c r="C29" i="1"/>
  <c r="F29" i="1" s="1"/>
  <c r="C30" i="1"/>
  <c r="F30" i="1" s="1"/>
  <c r="F36" i="1"/>
  <c r="F37" i="1"/>
  <c r="AC6" i="1"/>
  <c r="A6" i="1"/>
  <c r="V6" i="1"/>
  <c r="O6" i="1"/>
  <c r="H6" i="1"/>
  <c r="I27" i="6" l="1"/>
  <c r="I72" i="6" s="1"/>
  <c r="L45" i="6"/>
  <c r="AA34" i="1"/>
  <c r="AA45" i="1" s="1"/>
  <c r="L48" i="6"/>
  <c r="M48" i="6" s="1"/>
  <c r="L43" i="6"/>
  <c r="M43" i="6" s="1"/>
  <c r="L39" i="6"/>
  <c r="M39" i="6" s="1"/>
  <c r="L41" i="6"/>
  <c r="M41" i="6" s="1"/>
  <c r="L30" i="6"/>
  <c r="M30" i="6" s="1"/>
  <c r="M34" i="6"/>
  <c r="M36" i="6"/>
  <c r="M44" i="6"/>
  <c r="M45" i="6"/>
  <c r="C61" i="6"/>
  <c r="G61" i="6"/>
  <c r="G27" i="6"/>
  <c r="G72" i="6" s="1"/>
  <c r="K27" i="6"/>
  <c r="K72" i="6" s="1"/>
  <c r="L26" i="6"/>
  <c r="M26" i="6" s="1"/>
  <c r="M35" i="6"/>
  <c r="M37" i="6"/>
  <c r="L40" i="6"/>
  <c r="M40" i="6" s="1"/>
  <c r="L42" i="6"/>
  <c r="M42" i="6" s="1"/>
  <c r="L46" i="6"/>
  <c r="M46" i="6" s="1"/>
  <c r="C17" i="2"/>
  <c r="B17" i="2"/>
  <c r="B19" i="2"/>
  <c r="C18" i="2"/>
  <c r="L41" i="3"/>
  <c r="E59" i="6"/>
  <c r="I59" i="6"/>
  <c r="L58" i="6"/>
  <c r="M58" i="6" s="1"/>
  <c r="L31" i="6"/>
  <c r="M31" i="6" s="1"/>
  <c r="L32" i="6"/>
  <c r="M32" i="6" s="1"/>
  <c r="I52" i="6"/>
  <c r="I54" i="6" s="1"/>
  <c r="T34" i="1"/>
  <c r="T45" i="1" s="1"/>
  <c r="T46" i="1" s="1"/>
  <c r="K61" i="6"/>
  <c r="G52" i="6"/>
  <c r="G54" i="6" s="1"/>
  <c r="K52" i="6"/>
  <c r="K54" i="6" s="1"/>
  <c r="L33" i="6"/>
  <c r="M33" i="6" s="1"/>
  <c r="L50" i="6"/>
  <c r="M50" i="6" s="1"/>
  <c r="L25" i="6"/>
  <c r="M25" i="6" s="1"/>
  <c r="E52" i="6"/>
  <c r="L49" i="6"/>
  <c r="M49" i="6" s="1"/>
  <c r="L51" i="6"/>
  <c r="M51" i="6" s="1"/>
  <c r="E72" i="6"/>
  <c r="E71" i="6"/>
  <c r="I71" i="6"/>
  <c r="C27" i="6"/>
  <c r="C52" i="6"/>
  <c r="C59" i="6"/>
  <c r="G59" i="6"/>
  <c r="K59" i="6"/>
  <c r="E61" i="6"/>
  <c r="I61" i="6"/>
  <c r="L57" i="6"/>
  <c r="M57" i="6" s="1"/>
  <c r="AO34" i="1"/>
  <c r="AO45" i="1" s="1"/>
  <c r="AO46" i="1" s="1"/>
  <c r="AH34" i="1"/>
  <c r="AH45" i="1" s="1"/>
  <c r="AH46" i="1" s="1"/>
  <c r="M34" i="1"/>
  <c r="M45" i="1" s="1"/>
  <c r="M46" i="1" s="1"/>
  <c r="I41" i="2"/>
  <c r="L8" i="3"/>
  <c r="I8" i="2"/>
  <c r="G17" i="2"/>
  <c r="G19" i="2"/>
  <c r="G18" i="2"/>
  <c r="F17" i="2"/>
  <c r="F19" i="2"/>
  <c r="F18" i="2"/>
  <c r="I15" i="2"/>
  <c r="I10" i="2"/>
  <c r="E18" i="2"/>
  <c r="E17" i="2"/>
  <c r="E19" i="2"/>
  <c r="D17" i="2"/>
  <c r="D19" i="2"/>
  <c r="D18" i="2"/>
  <c r="F34" i="1"/>
  <c r="F45" i="1" s="1"/>
  <c r="F46" i="1" s="1"/>
  <c r="AA46" i="1"/>
  <c r="I38" i="2"/>
  <c r="K71" i="6" l="1"/>
  <c r="G71" i="6"/>
  <c r="I67" i="6"/>
  <c r="I70" i="6" s="1"/>
  <c r="I73" i="6" s="1"/>
  <c r="I75" i="6" s="1"/>
  <c r="G67" i="6"/>
  <c r="G74" i="6" s="1"/>
  <c r="E67" i="6"/>
  <c r="E70" i="6" s="1"/>
  <c r="E73" i="6" s="1"/>
  <c r="E75" i="6" s="1"/>
  <c r="L61" i="6"/>
  <c r="M61" i="6" s="1"/>
  <c r="G62" i="6"/>
  <c r="G64" i="6" s="1"/>
  <c r="E54" i="6"/>
  <c r="K67" i="6"/>
  <c r="K69" i="6" s="1"/>
  <c r="K62" i="6"/>
  <c r="K64" i="6" s="1"/>
  <c r="C71" i="6"/>
  <c r="L27" i="6"/>
  <c r="M27" i="6" s="1"/>
  <c r="C72" i="6"/>
  <c r="C54" i="6"/>
  <c r="L52" i="6"/>
  <c r="M52" i="6" s="1"/>
  <c r="C67" i="6"/>
  <c r="C62" i="6"/>
  <c r="I62" i="6"/>
  <c r="I64" i="6" s="1"/>
  <c r="E62" i="6"/>
  <c r="E64" i="6" s="1"/>
  <c r="I17" i="2"/>
  <c r="G70" i="6" l="1"/>
  <c r="G73" i="6" s="1"/>
  <c r="G75" i="6" s="1"/>
  <c r="I74" i="6"/>
  <c r="E69" i="6"/>
  <c r="E74" i="6"/>
  <c r="I69" i="6"/>
  <c r="G69" i="6"/>
  <c r="K70" i="6"/>
  <c r="K73" i="6" s="1"/>
  <c r="K75" i="6" s="1"/>
  <c r="K74" i="6"/>
  <c r="L67" i="6"/>
  <c r="M67" i="6" s="1"/>
  <c r="C74" i="6"/>
  <c r="C70" i="6"/>
  <c r="C64" i="6"/>
  <c r="L62" i="6"/>
  <c r="M62" i="6" s="1"/>
  <c r="L72" i="6"/>
  <c r="M72" i="6" s="1"/>
  <c r="C69" i="6"/>
  <c r="L70" i="6" l="1"/>
  <c r="M70" i="6" s="1"/>
  <c r="C73" i="6"/>
  <c r="C75" i="6" s="1"/>
  <c r="L75" i="6" s="1"/>
  <c r="M75" i="6" s="1"/>
  <c r="L73" i="6" l="1"/>
  <c r="M73" i="6" s="1"/>
</calcChain>
</file>

<file path=xl/sharedStrings.xml><?xml version="1.0" encoding="utf-8"?>
<sst xmlns="http://schemas.openxmlformats.org/spreadsheetml/2006/main" count="687" uniqueCount="228">
  <si>
    <t>Yield</t>
  </si>
  <si>
    <t>Price/ Bu</t>
  </si>
  <si>
    <t>Gross $</t>
  </si>
  <si>
    <t>Pre Harvest cost/ acre</t>
  </si>
  <si>
    <t>Harvest cost/ acre</t>
  </si>
  <si>
    <t>Sum of Costs</t>
  </si>
  <si>
    <t>Gov. Program Payment</t>
  </si>
  <si>
    <t>Pre harvest costs</t>
  </si>
  <si>
    <t>seed</t>
  </si>
  <si>
    <t>weed control</t>
  </si>
  <si>
    <t>fuel</t>
  </si>
  <si>
    <t>repairs or machine cost</t>
  </si>
  <si>
    <t>Break even cost/unit</t>
  </si>
  <si>
    <t>Soybean</t>
  </si>
  <si>
    <t>Corn</t>
  </si>
  <si>
    <t>Wheat</t>
  </si>
  <si>
    <t>S. Beets</t>
  </si>
  <si>
    <t>Break even yield/acre</t>
  </si>
  <si>
    <t>units</t>
  </si>
  <si>
    <t xml:space="preserve"> ========</t>
  </si>
  <si>
    <t>Breakeven to Cash Costs</t>
  </si>
  <si>
    <t>Return to Fixed Cost*</t>
  </si>
  <si>
    <t xml:space="preserve"> /acre</t>
  </si>
  <si>
    <t xml:space="preserve"> / unit</t>
  </si>
  <si>
    <t xml:space="preserve"> / acre</t>
  </si>
  <si>
    <t>diease &amp; insect control</t>
  </si>
  <si>
    <t>crop insurance</t>
  </si>
  <si>
    <t>seasonal labor</t>
  </si>
  <si>
    <t>Pinto</t>
  </si>
  <si>
    <t xml:space="preserve">Lt Red </t>
  </si>
  <si>
    <t>Family draw</t>
  </si>
  <si>
    <t xml:space="preserve">  *Fixed cost must then be used to cover all other fixed costs and over head.  These costs include debt prin. payments, (except land)</t>
  </si>
  <si>
    <t>average land cost  **</t>
  </si>
  <si>
    <t>total cash operat. costs</t>
  </si>
  <si>
    <t>fertilizer- nitrogen</t>
  </si>
  <si>
    <t>fertilizer- potash</t>
  </si>
  <si>
    <t>fertilizer- phos</t>
  </si>
  <si>
    <t>utilities</t>
  </si>
  <si>
    <t>trucking</t>
  </si>
  <si>
    <t>Drying</t>
  </si>
  <si>
    <t>marketing</t>
  </si>
  <si>
    <t>capital replacement or depreciation, general insurance, full time labor, ect.</t>
  </si>
  <si>
    <t xml:space="preserve">  ** Land cost is the net result of the land related expenses cash rent, shares, net taxes paid (after pa116) and debt payments on land.</t>
  </si>
  <si>
    <t>family labor hours</t>
  </si>
  <si>
    <t>not expensed</t>
  </si>
  <si>
    <t>Average</t>
  </si>
  <si>
    <t>Value</t>
  </si>
  <si>
    <t>per Acre</t>
  </si>
  <si>
    <t>Item</t>
  </si>
  <si>
    <t>Quantity</t>
  </si>
  <si>
    <t>Unit</t>
  </si>
  <si>
    <t>Price per Unit</t>
  </si>
  <si>
    <t>Amount</t>
  </si>
  <si>
    <t>REVENUES</t>
  </si>
  <si>
    <t>cwt</t>
  </si>
  <si>
    <t>TOTAL REVENUE</t>
  </si>
  <si>
    <t>CASH EXPENSES</t>
  </si>
  <si>
    <t>Seed &amp; treatment</t>
  </si>
  <si>
    <t>lb.</t>
  </si>
  <si>
    <t>Nitrogen</t>
  </si>
  <si>
    <t>Phosphate</t>
  </si>
  <si>
    <t>Potash</t>
  </si>
  <si>
    <t>Limestone</t>
  </si>
  <si>
    <t xml:space="preserve"> Herbicide</t>
  </si>
  <si>
    <t xml:space="preserve"> Fungicides</t>
  </si>
  <si>
    <t>appl.</t>
  </si>
  <si>
    <t>Insecticides</t>
  </si>
  <si>
    <t>Building repairs</t>
  </si>
  <si>
    <t>Equipment repairs</t>
  </si>
  <si>
    <t>Gas, fuel, oil</t>
  </si>
  <si>
    <t>Utilities, phone</t>
  </si>
  <si>
    <t xml:space="preserve"> Hoeing</t>
  </si>
  <si>
    <t xml:space="preserve">Drying </t>
  </si>
  <si>
    <t>Irrigation</t>
  </si>
  <si>
    <t>Supplies</t>
  </si>
  <si>
    <t xml:space="preserve"> Marketing</t>
  </si>
  <si>
    <t>Crop insurance</t>
  </si>
  <si>
    <t>Other cash expense</t>
  </si>
  <si>
    <t>TOTAL CASH EXPENSE</t>
  </si>
  <si>
    <t>Regular hired labor, hours</t>
  </si>
  <si>
    <t>hours</t>
  </si>
  <si>
    <t>Insurance General</t>
  </si>
  <si>
    <t>Interest</t>
  </si>
  <si>
    <t>Land Cost *</t>
  </si>
  <si>
    <t>Return on Assets</t>
  </si>
  <si>
    <t>Depreciation</t>
  </si>
  <si>
    <t>Capital Replacement</t>
  </si>
  <si>
    <t>Total Expenses</t>
  </si>
  <si>
    <t xml:space="preserve"> Land Cost = Total Rent + (Net Property Taxes) divided by Acres</t>
  </si>
  <si>
    <t>Sugar Beets</t>
  </si>
  <si>
    <t>Navy Beans</t>
  </si>
  <si>
    <t>gal.</t>
  </si>
  <si>
    <t>Trucking</t>
  </si>
  <si>
    <t>ton</t>
  </si>
  <si>
    <t>bu</t>
  </si>
  <si>
    <t>Straw</t>
  </si>
  <si>
    <t>pt</t>
  </si>
  <si>
    <t>oz.</t>
  </si>
  <si>
    <t>Net Enterprise Budget</t>
  </si>
  <si>
    <t xml:space="preserve"> </t>
  </si>
  <si>
    <t xml:space="preserve"> Harvesting</t>
  </si>
  <si>
    <t>You will need to put your farms numbers into the highlighted cells  (yellow)</t>
  </si>
  <si>
    <t>By using your farms numbers you will have a better view of your farms situation.</t>
  </si>
  <si>
    <t>family labor value @$13</t>
  </si>
  <si>
    <t>pt.</t>
  </si>
  <si>
    <t>drying</t>
  </si>
  <si>
    <t>Dry Beans</t>
  </si>
  <si>
    <t>Alfalfa</t>
  </si>
  <si>
    <t>other</t>
  </si>
  <si>
    <t>9/25/10</t>
  </si>
  <si>
    <t>SOYBEAN</t>
  </si>
  <si>
    <t>***********</t>
  </si>
  <si>
    <t>*********</t>
  </si>
  <si>
    <t xml:space="preserve"> (enter your actual input costs in this section)</t>
  </si>
  <si>
    <t>FIXED</t>
  </si>
  <si>
    <t>NITROGEN $/LBS</t>
  </si>
  <si>
    <t>MKT $/BU</t>
  </si>
  <si>
    <t>PHOS $/LB</t>
  </si>
  <si>
    <t>STOR$/BU</t>
  </si>
  <si>
    <t xml:space="preserve"> /MO</t>
  </si>
  <si>
    <t>POTASH $/LB</t>
  </si>
  <si>
    <t>% MOIST</t>
  </si>
  <si>
    <t>LIME$/T</t>
  </si>
  <si>
    <t xml:space="preserve"> $/%/BU</t>
  </si>
  <si>
    <t xml:space="preserve"> DRYING</t>
  </si>
  <si>
    <t>TRUCK$/BU</t>
  </si>
  <si>
    <t xml:space="preserve"> (land cost per acre)</t>
  </si>
  <si>
    <t>GovPay/ac</t>
  </si>
  <si>
    <t>ReturnCapital&amp;Mgt.</t>
  </si>
  <si>
    <t xml:space="preserve"> (% return for cash invested in production)</t>
  </si>
  <si>
    <t xml:space="preserve"> ############################################################################</t>
  </si>
  <si>
    <t>Total for</t>
  </si>
  <si>
    <t>Avg. per Acre</t>
  </si>
  <si>
    <t>ENTERPRISE</t>
  </si>
  <si>
    <t xml:space="preserve">   CORN</t>
  </si>
  <si>
    <t>S BEETS</t>
  </si>
  <si>
    <t>all crop</t>
  </si>
  <si>
    <t>YIELD/AC</t>
  </si>
  <si>
    <t>BU</t>
  </si>
  <si>
    <t>CWT</t>
  </si>
  <si>
    <t>acres</t>
  </si>
  <si>
    <t>VALUE/UNIT</t>
  </si>
  <si>
    <t xml:space="preserve"> --------</t>
  </si>
  <si>
    <t xml:space="preserve"> -------</t>
  </si>
  <si>
    <t>LDP/Unit  ***</t>
  </si>
  <si>
    <t xml:space="preserve">GovProgPay </t>
  </si>
  <si>
    <t>GROSS INCOME</t>
  </si>
  <si>
    <t>ACRES PLANTED</t>
  </si>
  <si>
    <t>AC</t>
  </si>
  <si>
    <t xml:space="preserve"> *CASH COST</t>
  </si>
  <si>
    <t>AMOUNT</t>
  </si>
  <si>
    <t>NITROGEN</t>
  </si>
  <si>
    <t xml:space="preserve">Phos  </t>
  </si>
  <si>
    <t xml:space="preserve">Potash  </t>
  </si>
  <si>
    <t>LIMESTONE</t>
  </si>
  <si>
    <t>SEED ***</t>
  </si>
  <si>
    <t>HERBICIDE ***</t>
  </si>
  <si>
    <t>INSECT&amp;CHEMICALS ***</t>
  </si>
  <si>
    <t>CROP INS.</t>
  </si>
  <si>
    <t>MO STORED</t>
  </si>
  <si>
    <t>STORAGE</t>
  </si>
  <si>
    <t>MARKETING</t>
  </si>
  <si>
    <t>DRYING</t>
  </si>
  <si>
    <t>TRUCKING</t>
  </si>
  <si>
    <t>Breakeven Var Cash</t>
  </si>
  <si>
    <t>**FIXED</t>
  </si>
  <si>
    <t>Factors</t>
  </si>
  <si>
    <t>INSURANCE</t>
  </si>
  <si>
    <t>INTEREST</t>
  </si>
  <si>
    <t>Breakeven Fixed Cash</t>
  </si>
  <si>
    <t>TotalCash Fixed&amp;Capital Exp</t>
  </si>
  <si>
    <t>T EXPENSE CASH</t>
  </si>
  <si>
    <t>Breakeven All Cash Costs</t>
  </si>
  <si>
    <t>TOTAL ALL EXP</t>
  </si>
  <si>
    <t>NET/ACRE</t>
  </si>
  <si>
    <t>EXPENSE ALL AC</t>
  </si>
  <si>
    <t>INCOME PER UNIT</t>
  </si>
  <si>
    <t>INCOME ALL AC</t>
  </si>
  <si>
    <t>NET ALL AC</t>
  </si>
  <si>
    <t>Breakeven Yield</t>
  </si>
  <si>
    <t>Return to Investment/Acre</t>
  </si>
  <si>
    <t>CROP BUDGET SIMULATION- Machine Cost</t>
  </si>
  <si>
    <t>Machine Work Rates</t>
  </si>
  <si>
    <t xml:space="preserve"> per Ac.</t>
  </si>
  <si>
    <t>Plow</t>
  </si>
  <si>
    <t>OVER HEAD</t>
  </si>
  <si>
    <t>Fld Cultivate</t>
  </si>
  <si>
    <t>Disc</t>
  </si>
  <si>
    <t>LandCost</t>
  </si>
  <si>
    <t>Planting</t>
  </si>
  <si>
    <t>Spray</t>
  </si>
  <si>
    <t>Oth1</t>
  </si>
  <si>
    <t>Oth2</t>
  </si>
  <si>
    <t>Havesting</t>
  </si>
  <si>
    <t xml:space="preserve"> *** Put in your inputs for this section</t>
  </si>
  <si>
    <t xml:space="preserve">   WHEAT</t>
  </si>
  <si>
    <t>DRY BEAN</t>
  </si>
  <si>
    <t>Plowing</t>
  </si>
  <si>
    <t>Field Cultivate</t>
  </si>
  <si>
    <t>Discing</t>
  </si>
  <si>
    <t>Harvesting</t>
  </si>
  <si>
    <t>Sub Total Costs</t>
  </si>
  <si>
    <t>**</t>
  </si>
  <si>
    <t>OVER HEAD COSTS</t>
  </si>
  <si>
    <t>Land Costs</t>
  </si>
  <si>
    <t>This budget projection has no Return to Land, Management and Capital which are cost that must be covered but vary greatly between farm to farm.  
It is suggested that you consider taking the time to calculate your own farm's actual costs at the end of each year 
and then use your numbers as a base from which to build next year's budget numbers.</t>
  </si>
  <si>
    <t>09/30/10</t>
  </si>
  <si>
    <t>Hay</t>
  </si>
  <si>
    <t xml:space="preserve">You will need to put your farms numbers into the highlighted cells  </t>
  </si>
  <si>
    <t>min/no-till</t>
  </si>
  <si>
    <t>vs. 11.13</t>
  </si>
  <si>
    <t>2014  EARLY BUDGET ESTIMATE</t>
  </si>
  <si>
    <t>OVERHEAD</t>
  </si>
  <si>
    <t>EMPLOYEE BENEFITS</t>
  </si>
  <si>
    <t>DEPRECIATION- NON EQUIP</t>
  </si>
  <si>
    <t>LABOR- NON- EQUIPMENT</t>
  </si>
  <si>
    <t xml:space="preserve">   11/13</t>
  </si>
  <si>
    <t>Corn- med</t>
  </si>
  <si>
    <t>Corn-high</t>
  </si>
  <si>
    <t>Dry Bean</t>
  </si>
  <si>
    <r>
      <t xml:space="preserve">  </t>
    </r>
    <r>
      <rPr>
        <b/>
        <sz val="11"/>
        <color indexed="9"/>
        <rFont val="Times New Roman"/>
        <family val="1"/>
      </rPr>
      <t xml:space="preserve">          </t>
    </r>
    <r>
      <rPr>
        <b/>
        <sz val="14"/>
        <color indexed="9"/>
        <rFont val="Times New Roman"/>
        <family val="1"/>
      </rPr>
      <t xml:space="preserve">
</t>
    </r>
    <r>
      <rPr>
        <b/>
        <sz val="18"/>
        <color indexed="9"/>
        <rFont val="Times New Roman"/>
        <family val="1"/>
      </rPr>
      <t xml:space="preserve">2014 Estimated Crop Budget- Machine Cost
</t>
    </r>
    <r>
      <rPr>
        <b/>
        <sz val="10.5"/>
        <color indexed="9"/>
        <rFont val="Tahoma"/>
        <family val="2"/>
      </rPr>
      <t xml:space="preserve">Template by: Dennis Stein, Extension Educator, District Farm Business Management
Michigan State University Extension ♦ 362 Green St., Caro  MI  48723  
phone:989-672-3870 </t>
    </r>
    <r>
      <rPr>
        <b/>
        <sz val="14"/>
        <color indexed="9"/>
        <rFont val="Tahoma"/>
        <family val="2"/>
      </rPr>
      <t>♦</t>
    </r>
    <r>
      <rPr>
        <b/>
        <sz val="10.5"/>
        <color indexed="9"/>
        <rFont val="Tahoma"/>
        <family val="2"/>
      </rPr>
      <t xml:space="preserve"> email: steind@anr.msu.edu </t>
    </r>
    <r>
      <rPr>
        <b/>
        <sz val="14"/>
        <color indexed="9"/>
        <rFont val="Tahoma"/>
        <family val="2"/>
      </rPr>
      <t>♦</t>
    </r>
    <r>
      <rPr>
        <b/>
        <sz val="10.5"/>
        <color indexed="9"/>
        <rFont val="Tahoma"/>
        <family val="2"/>
      </rPr>
      <t xml:space="preserve"> webpage: http://www.msu.edu/user/steind</t>
    </r>
    <r>
      <rPr>
        <b/>
        <sz val="11"/>
        <rFont val="Times New Roman"/>
        <family val="1"/>
      </rPr>
      <t xml:space="preserve">
</t>
    </r>
  </si>
  <si>
    <t xml:space="preserve">MSU is an affirmative-action, equal-opportunity employer.  Michigan State University Extension programs and materials are open to all without regard to race, color, 
national origin, gender,  gender identity, religion, age, height, weight, origin, gender, disability, political   beliefs, sexual orientation, martial status, family status or veteran status. </t>
  </si>
  <si>
    <t xml:space="preserve">The above values are estimated values and your actual cost may vary greatly from the numbers presented.                                                                                                                               This information is for educational purposes only. </t>
  </si>
  <si>
    <t xml:space="preserve">COSTOM MACHINE WORK COST include machine + power supply (tractor if needed), operator, fuel   </t>
  </si>
  <si>
    <t xml:space="preserve"> sub total</t>
  </si>
  <si>
    <t>TAXES Income &amp; other non -tillable real estate</t>
  </si>
  <si>
    <t xml:space="preserve">Other CAPITAL COST,  maintainance </t>
  </si>
  <si>
    <t>FAMILY LIVING &amp; RETURN TO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</si>
</sst>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quot;$&quot;#,##0.00_);\(&quot;$&quot;#,##0.00\)"/>
    <numFmt numFmtId="44" formatCode="_(&quot;$&quot;* #,##0.00_);_(&quot;$&quot;* \(#,##0.00\);_(&quot;$&quot;* &quot;-&quot;??_);_(@_)"/>
    <numFmt numFmtId="164" formatCode="0.0"/>
    <numFmt numFmtId="165" formatCode="&quot;$&quot;#,##0.00"/>
    <numFmt numFmtId="166" formatCode="0.00_)"/>
    <numFmt numFmtId="167" formatCode="0_)"/>
    <numFmt numFmtId="168" formatCode="0.000"/>
    <numFmt numFmtId="169" formatCode="&quot;$&quot;#,##0"/>
    <numFmt numFmtId="170" formatCode="#,##0.0"/>
    <numFmt numFmtId="171" formatCode="0.0_)"/>
    <numFmt numFmtId="172" formatCode="_(&quot;$&quot;* #,##0.000_);_(&quot;$&quot;* \(#,##0.000\);_(&quot;$&quot;* &quot;-&quot;??_);_(@_)"/>
  </numFmts>
  <fonts count="51" x14ac:knownFonts="1">
    <font>
      <sz val="10"/>
      <name val="Arial"/>
    </font>
    <font>
      <sz val="10"/>
      <name val="Arial"/>
      <family val="2"/>
    </font>
    <font>
      <sz val="12"/>
      <name val="Arial"/>
      <family val="2"/>
    </font>
    <font>
      <b/>
      <u/>
      <sz val="12"/>
      <name val="Arial"/>
      <family val="2"/>
    </font>
    <font>
      <b/>
      <sz val="12"/>
      <name val="Arial"/>
      <family val="2"/>
    </font>
    <font>
      <b/>
      <sz val="16"/>
      <name val="Arial"/>
      <family val="2"/>
    </font>
    <font>
      <b/>
      <sz val="10"/>
      <name val="Arial"/>
      <family val="2"/>
    </font>
    <font>
      <b/>
      <sz val="14"/>
      <name val="Arial"/>
      <family val="2"/>
    </font>
    <font>
      <sz val="10"/>
      <name val="Arial"/>
      <family val="2"/>
    </font>
    <font>
      <sz val="9"/>
      <name val="Arial"/>
      <family val="2"/>
    </font>
    <font>
      <sz val="8"/>
      <name val="Arial"/>
      <family val="2"/>
    </font>
    <font>
      <b/>
      <sz val="14"/>
      <color indexed="9"/>
      <name val="Times New Roman"/>
      <family val="1"/>
    </font>
    <font>
      <b/>
      <sz val="11"/>
      <color indexed="9"/>
      <name val="Times New Roman"/>
      <family val="1"/>
    </font>
    <font>
      <b/>
      <sz val="18"/>
      <color indexed="9"/>
      <name val="Times New Roman"/>
      <family val="1"/>
    </font>
    <font>
      <b/>
      <sz val="10.5"/>
      <color indexed="9"/>
      <name val="Tahoma"/>
      <family val="2"/>
    </font>
    <font>
      <b/>
      <sz val="14"/>
      <color indexed="9"/>
      <name val="Tahoma"/>
      <family val="2"/>
    </font>
    <font>
      <b/>
      <sz val="11"/>
      <name val="Times New Roman"/>
      <family val="1"/>
    </font>
    <font>
      <b/>
      <sz val="16"/>
      <name val="Times New Roman"/>
      <family val="1"/>
    </font>
    <font>
      <i/>
      <sz val="10"/>
      <name val="Courier"/>
      <family val="3"/>
    </font>
    <font>
      <sz val="10"/>
      <color indexed="12"/>
      <name val="Courier"/>
      <family val="3"/>
    </font>
    <font>
      <sz val="9.5"/>
      <color indexed="12"/>
      <name val="Courier"/>
      <family val="3"/>
    </font>
    <font>
      <sz val="10"/>
      <color indexed="12"/>
      <name val="Arial"/>
      <family val="2"/>
    </font>
    <font>
      <u/>
      <sz val="10"/>
      <name val="Arial"/>
      <family val="2"/>
    </font>
    <font>
      <b/>
      <sz val="10"/>
      <color indexed="12"/>
      <name val="Arial"/>
      <family val="2"/>
    </font>
    <font>
      <b/>
      <i/>
      <sz val="10"/>
      <name val="Arial"/>
      <family val="2"/>
    </font>
    <font>
      <u/>
      <sz val="10"/>
      <color indexed="12"/>
      <name val="Arial"/>
      <family val="2"/>
    </font>
    <font>
      <i/>
      <u/>
      <sz val="10"/>
      <name val="Courier"/>
      <family val="3"/>
    </font>
    <font>
      <b/>
      <i/>
      <u/>
      <sz val="10"/>
      <name val="Courier"/>
      <family val="3"/>
    </font>
    <font>
      <b/>
      <i/>
      <sz val="10"/>
      <color indexed="12"/>
      <name val="Courier"/>
      <family val="3"/>
    </font>
    <font>
      <b/>
      <i/>
      <sz val="10"/>
      <name val="Courier"/>
      <family val="3"/>
    </font>
    <font>
      <sz val="10"/>
      <name val="Courier"/>
      <family val="3"/>
    </font>
    <font>
      <b/>
      <u/>
      <sz val="10"/>
      <color indexed="12"/>
      <name val="Courier"/>
      <family val="3"/>
    </font>
    <font>
      <b/>
      <u/>
      <sz val="10"/>
      <name val="Courier"/>
      <family val="3"/>
    </font>
    <font>
      <b/>
      <sz val="10"/>
      <color indexed="12"/>
      <name val="Courier"/>
      <family val="3"/>
    </font>
    <font>
      <b/>
      <sz val="10"/>
      <name val="Courier"/>
      <family val="3"/>
    </font>
    <font>
      <b/>
      <u/>
      <sz val="10"/>
      <name val="Arial"/>
      <family val="2"/>
    </font>
    <font>
      <b/>
      <sz val="10"/>
      <color indexed="12"/>
      <name val="Courier"/>
      <family val="3"/>
    </font>
    <font>
      <b/>
      <sz val="10"/>
      <name val="Courier"/>
      <family val="3"/>
    </font>
    <font>
      <sz val="9.5"/>
      <name val="Arial"/>
      <family val="2"/>
    </font>
    <font>
      <sz val="9"/>
      <name val="Times New Roman"/>
      <family val="1"/>
    </font>
    <font>
      <sz val="9"/>
      <name val="Courier"/>
      <family val="3"/>
    </font>
    <font>
      <sz val="9.5"/>
      <name val="Courier"/>
      <family val="3"/>
    </font>
    <font>
      <sz val="10"/>
      <name val="Courier"/>
      <family val="3"/>
    </font>
    <font>
      <b/>
      <i/>
      <u/>
      <sz val="15"/>
      <name val="Arial"/>
      <family val="2"/>
    </font>
    <font>
      <u/>
      <sz val="10"/>
      <name val="Courier"/>
      <family val="3"/>
    </font>
    <font>
      <b/>
      <sz val="10"/>
      <color indexed="10"/>
      <name val="Arial"/>
      <family val="2"/>
    </font>
    <font>
      <i/>
      <u/>
      <sz val="10"/>
      <name val="Arial"/>
      <family val="2"/>
    </font>
    <font>
      <b/>
      <i/>
      <u/>
      <sz val="10"/>
      <name val="Arial"/>
      <family val="2"/>
    </font>
    <font>
      <b/>
      <i/>
      <sz val="10"/>
      <color indexed="12"/>
      <name val="Arial"/>
      <family val="2"/>
    </font>
    <font>
      <b/>
      <u/>
      <sz val="10"/>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17"/>
        <bgColor indexed="64"/>
      </patternFill>
    </fill>
    <fill>
      <patternFill patternType="solid">
        <fgColor indexed="12"/>
        <bgColor indexed="64"/>
      </patternFill>
    </fill>
  </fills>
  <borders count="74">
    <border>
      <left/>
      <right/>
      <top/>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style="mediumDashDotDot">
        <color indexed="64"/>
      </right>
      <top style="mediumDashDotDot">
        <color indexed="64"/>
      </top>
      <bottom/>
      <diagonal/>
    </border>
    <border>
      <left style="thick">
        <color indexed="64"/>
      </left>
      <right style="mediumDashDotDot">
        <color indexed="64"/>
      </right>
      <top/>
      <bottom/>
      <diagonal/>
    </border>
    <border>
      <left style="thick">
        <color indexed="64"/>
      </left>
      <right style="mediumDashDotDot">
        <color indexed="64"/>
      </right>
      <top/>
      <bottom style="mediumDashDotDot">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top style="medium">
        <color indexed="64"/>
      </top>
      <bottom style="medium">
        <color indexed="64"/>
      </bottom>
      <diagonal/>
    </border>
    <border>
      <left/>
      <right/>
      <top/>
      <bottom style="thin">
        <color indexed="64"/>
      </bottom>
      <diagonal/>
    </border>
    <border>
      <left/>
      <right style="thick">
        <color indexed="64"/>
      </right>
      <top style="thick">
        <color indexed="64"/>
      </top>
      <bottom style="dotted">
        <color indexed="64"/>
      </bottom>
      <diagonal/>
    </border>
    <border>
      <left/>
      <right/>
      <top style="dotted">
        <color indexed="64"/>
      </top>
      <bottom/>
      <diagonal/>
    </border>
    <border>
      <left/>
      <right/>
      <top/>
      <bottom style="dotted">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top/>
      <bottom style="thick">
        <color indexed="64"/>
      </bottom>
      <diagonal/>
    </border>
    <border>
      <left style="thick">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ck">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ck">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ck">
        <color indexed="64"/>
      </left>
      <right style="dotted">
        <color indexed="64"/>
      </right>
      <top/>
      <bottom/>
      <diagonal/>
    </border>
    <border>
      <left style="thick">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diagonal/>
    </border>
    <border>
      <left style="thick">
        <color indexed="64"/>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thick">
        <color indexed="64"/>
      </left>
      <right style="thick">
        <color indexed="64"/>
      </right>
      <top/>
      <bottom/>
      <diagonal/>
    </border>
    <border>
      <left/>
      <right style="thick">
        <color indexed="64"/>
      </right>
      <top/>
      <bottom style="dotted">
        <color indexed="64"/>
      </bottom>
      <diagonal/>
    </border>
    <border>
      <left style="dotted">
        <color indexed="64"/>
      </left>
      <right style="thick">
        <color indexed="64"/>
      </right>
      <top style="dotted">
        <color indexed="64"/>
      </top>
      <bottom style="dotted">
        <color indexed="64"/>
      </bottom>
      <diagonal/>
    </border>
    <border>
      <left style="dotted">
        <color indexed="64"/>
      </left>
      <right style="thick">
        <color indexed="64"/>
      </right>
      <top style="dotted">
        <color indexed="64"/>
      </top>
      <bottom/>
      <diagonal/>
    </border>
    <border>
      <left style="dotted">
        <color indexed="64"/>
      </left>
      <right style="thick">
        <color indexed="64"/>
      </right>
      <top style="dotted">
        <color indexed="64"/>
      </top>
      <bottom style="double">
        <color indexed="64"/>
      </bottom>
      <diagonal/>
    </border>
    <border>
      <left/>
      <right/>
      <top style="dotted">
        <color indexed="64"/>
      </top>
      <bottom style="double">
        <color indexed="64"/>
      </bottom>
      <diagonal/>
    </border>
    <border>
      <left style="dotted">
        <color indexed="64"/>
      </left>
      <right style="thick">
        <color indexed="64"/>
      </right>
      <top/>
      <bottom style="dotted">
        <color indexed="64"/>
      </bottom>
      <diagonal/>
    </border>
    <border>
      <left style="dotted">
        <color indexed="64"/>
      </left>
      <right style="thick">
        <color indexed="64"/>
      </right>
      <top style="dotted">
        <color indexed="64"/>
      </top>
      <bottom style="thick">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style="medium">
        <color auto="1"/>
      </top>
      <bottom style="medium">
        <color auto="1"/>
      </bottom>
      <diagonal/>
    </border>
    <border>
      <left/>
      <right style="mediumDashed">
        <color auto="1"/>
      </right>
      <top style="medium">
        <color indexed="64"/>
      </top>
      <bottom style="medium">
        <color indexed="64"/>
      </bottom>
      <diagonal/>
    </border>
    <border>
      <left style="mediumDashed">
        <color auto="1"/>
      </left>
      <right/>
      <top/>
      <bottom style="mediumDashed">
        <color auto="1"/>
      </bottom>
      <diagonal/>
    </border>
    <border>
      <left/>
      <right style="mediumDashed">
        <color auto="1"/>
      </right>
      <top/>
      <bottom style="mediumDashed">
        <color auto="1"/>
      </bottom>
      <diagonal/>
    </border>
  </borders>
  <cellStyleXfs count="2">
    <xf numFmtId="0" fontId="0" fillId="0" borderId="0"/>
    <xf numFmtId="44" fontId="1" fillId="0" borderId="0" applyFont="0" applyFill="0" applyBorder="0" applyAlignment="0" applyProtection="0"/>
  </cellStyleXfs>
  <cellXfs count="414">
    <xf numFmtId="0" fontId="0" fillId="0" borderId="0" xfId="0"/>
    <xf numFmtId="164" fontId="0" fillId="0" borderId="0" xfId="0" applyNumberFormat="1"/>
    <xf numFmtId="0" fontId="6" fillId="0" borderId="0" xfId="0" applyFont="1"/>
    <xf numFmtId="0" fontId="2" fillId="0" borderId="1" xfId="0" applyFont="1" applyBorder="1" applyAlignment="1">
      <alignment horizontal="right"/>
    </xf>
    <xf numFmtId="0" fontId="2" fillId="0" borderId="2" xfId="0" applyFont="1" applyBorder="1" applyAlignment="1">
      <alignment horizontal="right"/>
    </xf>
    <xf numFmtId="0" fontId="2" fillId="0" borderId="3" xfId="0" applyFont="1" applyBorder="1"/>
    <xf numFmtId="0" fontId="3" fillId="0" borderId="2" xfId="0" applyFont="1" applyBorder="1" applyAlignment="1" applyProtection="1">
      <alignment horizontal="right"/>
      <protection locked="0"/>
    </xf>
    <xf numFmtId="0" fontId="4" fillId="0" borderId="1" xfId="0" applyFont="1" applyBorder="1" applyAlignment="1">
      <alignment horizontal="right"/>
    </xf>
    <xf numFmtId="4" fontId="4" fillId="0" borderId="2" xfId="0" applyNumberFormat="1" applyFont="1" applyBorder="1" applyAlignment="1">
      <alignment horizontal="right"/>
    </xf>
    <xf numFmtId="4" fontId="2" fillId="0" borderId="2" xfId="0" applyNumberFormat="1" applyFont="1" applyBorder="1" applyAlignment="1">
      <alignment horizontal="right"/>
    </xf>
    <xf numFmtId="165" fontId="2" fillId="0" borderId="2" xfId="0" applyNumberFormat="1" applyFont="1" applyBorder="1" applyAlignment="1">
      <alignment horizontal="right"/>
    </xf>
    <xf numFmtId="165" fontId="4" fillId="0" borderId="2" xfId="0" applyNumberFormat="1" applyFont="1" applyBorder="1" applyAlignment="1">
      <alignment horizontal="right"/>
    </xf>
    <xf numFmtId="0" fontId="4" fillId="0" borderId="3" xfId="0" applyFont="1" applyBorder="1"/>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3" xfId="0" applyNumberFormat="1" applyFont="1" applyBorder="1"/>
    <xf numFmtId="0" fontId="3" fillId="0" borderId="1" xfId="0" applyFont="1" applyBorder="1" applyAlignment="1">
      <alignment horizontal="right"/>
    </xf>
    <xf numFmtId="165" fontId="3" fillId="0" borderId="2" xfId="0" applyNumberFormat="1" applyFont="1" applyBorder="1" applyAlignment="1">
      <alignment horizontal="right"/>
    </xf>
    <xf numFmtId="0" fontId="0" fillId="0" borderId="2" xfId="0" quotePrefix="1" applyBorder="1" applyAlignment="1">
      <alignment horizontal="left"/>
    </xf>
    <xf numFmtId="0" fontId="0" fillId="0" borderId="2" xfId="0" applyBorder="1"/>
    <xf numFmtId="0" fontId="0" fillId="0" borderId="3" xfId="0" applyBorder="1"/>
    <xf numFmtId="0" fontId="0" fillId="0" borderId="4" xfId="0" applyBorder="1"/>
    <xf numFmtId="0" fontId="0" fillId="0" borderId="5" xfId="0" quotePrefix="1" applyBorder="1" applyAlignment="1">
      <alignment horizontal="left"/>
    </xf>
    <xf numFmtId="0" fontId="0" fillId="0" borderId="5" xfId="0" applyBorder="1"/>
    <xf numFmtId="0" fontId="0" fillId="0" borderId="6" xfId="0" applyBorder="1"/>
    <xf numFmtId="165" fontId="2" fillId="0" borderId="2" xfId="0" applyNumberFormat="1" applyFont="1" applyBorder="1" applyAlignment="1" applyProtection="1">
      <alignment horizontal="right"/>
    </xf>
    <xf numFmtId="0" fontId="3" fillId="0" borderId="7" xfId="0" applyFont="1" applyFill="1" applyBorder="1" applyAlignment="1" applyProtection="1">
      <alignment horizontal="right"/>
      <protection locked="0"/>
    </xf>
    <xf numFmtId="0" fontId="0" fillId="0" borderId="8" xfId="0" applyBorder="1"/>
    <xf numFmtId="165" fontId="0" fillId="0" borderId="8" xfId="0" applyNumberFormat="1" applyBorder="1"/>
    <xf numFmtId="164" fontId="0" fillId="0" borderId="8" xfId="0" applyNumberFormat="1" applyBorder="1"/>
    <xf numFmtId="0" fontId="6" fillId="0" borderId="8" xfId="0" applyFont="1" applyBorder="1"/>
    <xf numFmtId="0" fontId="0" fillId="0" borderId="9" xfId="0" applyBorder="1"/>
    <xf numFmtId="0" fontId="6" fillId="0" borderId="10" xfId="0" applyFont="1" applyBorder="1"/>
    <xf numFmtId="164" fontId="6" fillId="0" borderId="10" xfId="0" applyNumberFormat="1" applyFont="1" applyBorder="1"/>
    <xf numFmtId="0" fontId="6" fillId="0" borderId="10" xfId="0" applyFont="1" applyBorder="1" applyAlignment="1">
      <alignment horizontal="center"/>
    </xf>
    <xf numFmtId="0" fontId="6" fillId="0" borderId="10" xfId="0" applyFont="1" applyBorder="1" applyAlignment="1">
      <alignment horizontal="center" wrapText="1"/>
    </xf>
    <xf numFmtId="0" fontId="8" fillId="0" borderId="0" xfId="0" applyFont="1" applyBorder="1"/>
    <xf numFmtId="164" fontId="8" fillId="0" borderId="0" xfId="0" applyNumberFormat="1" applyFont="1" applyBorder="1"/>
    <xf numFmtId="0" fontId="8" fillId="0" borderId="0" xfId="0" applyFont="1"/>
    <xf numFmtId="164" fontId="8" fillId="0" borderId="0" xfId="0" applyNumberFormat="1" applyFont="1"/>
    <xf numFmtId="0" fontId="8" fillId="0" borderId="0" xfId="0" applyFont="1" applyAlignment="1">
      <alignment horizontal="left" indent="1"/>
    </xf>
    <xf numFmtId="0" fontId="8" fillId="0" borderId="0" xfId="0" applyFont="1" applyAlignment="1">
      <alignment horizontal="right"/>
    </xf>
    <xf numFmtId="165" fontId="8" fillId="0" borderId="0" xfId="0" applyNumberFormat="1" applyFont="1"/>
    <xf numFmtId="165" fontId="8" fillId="0" borderId="11" xfId="0" applyNumberFormat="1" applyFont="1" applyBorder="1"/>
    <xf numFmtId="0" fontId="0" fillId="0" borderId="12" xfId="0" applyBorder="1"/>
    <xf numFmtId="165" fontId="8" fillId="0" borderId="0" xfId="0" applyNumberFormat="1" applyFont="1" applyAlignment="1">
      <alignment horizontal="right"/>
    </xf>
    <xf numFmtId="165" fontId="8" fillId="0" borderId="13" xfId="0" applyNumberFormat="1" applyFont="1" applyBorder="1"/>
    <xf numFmtId="0" fontId="0" fillId="0" borderId="0" xfId="0" applyBorder="1"/>
    <xf numFmtId="164" fontId="8" fillId="0" borderId="14" xfId="0" applyNumberFormat="1" applyFont="1" applyBorder="1"/>
    <xf numFmtId="165" fontId="8" fillId="0" borderId="14" xfId="0" applyNumberFormat="1" applyFont="1" applyBorder="1"/>
    <xf numFmtId="0" fontId="0" fillId="0" borderId="11" xfId="0" applyBorder="1"/>
    <xf numFmtId="0" fontId="8" fillId="0" borderId="15" xfId="0" applyFont="1" applyBorder="1" applyAlignment="1">
      <alignment horizontal="left" indent="1"/>
    </xf>
    <xf numFmtId="164" fontId="8" fillId="0" borderId="16" xfId="0" applyNumberFormat="1" applyFont="1" applyBorder="1"/>
    <xf numFmtId="0" fontId="8" fillId="0" borderId="16" xfId="0" applyFont="1" applyBorder="1" applyAlignment="1">
      <alignment horizontal="right"/>
    </xf>
    <xf numFmtId="165" fontId="8" fillId="0" borderId="17" xfId="0" applyNumberFormat="1" applyFont="1" applyBorder="1"/>
    <xf numFmtId="165" fontId="8" fillId="0" borderId="0" xfId="0" applyNumberFormat="1" applyFont="1" applyBorder="1"/>
    <xf numFmtId="165" fontId="8" fillId="0" borderId="18" xfId="0" applyNumberFormat="1" applyFont="1" applyBorder="1"/>
    <xf numFmtId="0" fontId="6" fillId="0" borderId="0" xfId="0" applyFont="1" applyAlignment="1">
      <alignment horizontal="left"/>
    </xf>
    <xf numFmtId="0" fontId="8" fillId="0" borderId="11" xfId="0" applyFont="1" applyBorder="1"/>
    <xf numFmtId="0" fontId="8" fillId="0" borderId="14" xfId="0" applyFont="1" applyBorder="1"/>
    <xf numFmtId="164" fontId="8" fillId="0" borderId="11" xfId="0" applyNumberFormat="1" applyFont="1" applyBorder="1"/>
    <xf numFmtId="0" fontId="8" fillId="0" borderId="19" xfId="0" applyFont="1" applyBorder="1" applyAlignment="1">
      <alignment vertical="top"/>
    </xf>
    <xf numFmtId="164" fontId="8" fillId="0" borderId="19" xfId="0" applyNumberFormat="1" applyFont="1" applyBorder="1" applyAlignment="1">
      <alignment vertical="top"/>
    </xf>
    <xf numFmtId="165" fontId="8" fillId="0" borderId="11" xfId="0" applyNumberFormat="1" applyFont="1" applyBorder="1" applyAlignment="1">
      <alignment vertical="top"/>
    </xf>
    <xf numFmtId="165" fontId="8" fillId="0" borderId="0" xfId="0" applyNumberFormat="1" applyFont="1" applyBorder="1" applyAlignment="1">
      <alignment vertical="top"/>
    </xf>
    <xf numFmtId="0" fontId="9" fillId="0" borderId="0" xfId="0" applyFont="1"/>
    <xf numFmtId="0" fontId="8" fillId="0" borderId="0" xfId="0" applyFont="1" applyAlignment="1">
      <alignment horizontal="left"/>
    </xf>
    <xf numFmtId="0" fontId="8" fillId="0" borderId="0" xfId="0" applyFont="1" applyBorder="1" applyAlignment="1">
      <alignment vertical="top"/>
    </xf>
    <xf numFmtId="164" fontId="8" fillId="0" borderId="0" xfId="0" applyNumberFormat="1" applyFont="1" applyBorder="1" applyAlignment="1">
      <alignment vertical="top"/>
    </xf>
    <xf numFmtId="2" fontId="8" fillId="0" borderId="0" xfId="0" applyNumberFormat="1" applyFont="1"/>
    <xf numFmtId="164" fontId="0" fillId="0" borderId="14" xfId="0" applyNumberFormat="1" applyBorder="1"/>
    <xf numFmtId="0" fontId="2" fillId="0" borderId="1" xfId="0" applyFont="1" applyBorder="1" applyAlignment="1" applyProtection="1">
      <alignment horizontal="right"/>
    </xf>
    <xf numFmtId="0" fontId="2" fillId="0" borderId="3" xfId="0" applyFont="1" applyBorder="1" applyProtection="1"/>
    <xf numFmtId="165" fontId="0" fillId="0" borderId="8" xfId="0" applyNumberFormat="1" applyBorder="1" applyProtection="1"/>
    <xf numFmtId="0" fontId="2" fillId="2" borderId="2" xfId="0" applyFont="1" applyFill="1" applyBorder="1" applyAlignment="1" applyProtection="1">
      <alignment horizontal="right"/>
      <protection locked="0"/>
    </xf>
    <xf numFmtId="165" fontId="2" fillId="2" borderId="2" xfId="0" applyNumberFormat="1" applyFont="1" applyFill="1" applyBorder="1" applyAlignment="1" applyProtection="1">
      <alignment horizontal="right"/>
      <protection locked="0"/>
    </xf>
    <xf numFmtId="44" fontId="2" fillId="0" borderId="0" xfId="1" applyFont="1" applyBorder="1" applyAlignment="1">
      <alignment horizontal="right"/>
    </xf>
    <xf numFmtId="0" fontId="2" fillId="0" borderId="1" xfId="0" applyFont="1" applyBorder="1" applyAlignment="1" applyProtection="1">
      <alignment horizontal="right"/>
      <protection locked="0"/>
    </xf>
    <xf numFmtId="0" fontId="10" fillId="0" borderId="20" xfId="0" applyFont="1" applyBorder="1"/>
    <xf numFmtId="0" fontId="2" fillId="0" borderId="3" xfId="0" applyFont="1" applyBorder="1" applyAlignment="1"/>
    <xf numFmtId="0" fontId="3" fillId="0" borderId="7" xfId="0" applyFont="1" applyFill="1" applyBorder="1" applyAlignment="1" applyProtection="1">
      <alignment horizontal="left"/>
      <protection locked="0"/>
    </xf>
    <xf numFmtId="165" fontId="2" fillId="0" borderId="21" xfId="0" applyNumberFormat="1" applyFont="1" applyBorder="1" applyAlignment="1">
      <alignment horizontal="right"/>
    </xf>
    <xf numFmtId="165" fontId="2" fillId="0" borderId="22" xfId="0" applyNumberFormat="1" applyFont="1" applyBorder="1" applyAlignment="1">
      <alignment horizontal="right"/>
    </xf>
    <xf numFmtId="165" fontId="2" fillId="0" borderId="0" xfId="0" applyNumberFormat="1" applyFont="1" applyBorder="1" applyAlignment="1">
      <alignment horizontal="right"/>
    </xf>
    <xf numFmtId="165" fontId="3" fillId="0" borderId="22" xfId="0" applyNumberFormat="1" applyFont="1" applyBorder="1" applyAlignment="1">
      <alignment horizontal="right"/>
    </xf>
    <xf numFmtId="0" fontId="0" fillId="0" borderId="0" xfId="0" quotePrefix="1"/>
    <xf numFmtId="44" fontId="0" fillId="0" borderId="0" xfId="1" applyFont="1"/>
    <xf numFmtId="166" fontId="0" fillId="0" borderId="0" xfId="0" applyNumberFormat="1"/>
    <xf numFmtId="166" fontId="17" fillId="0" borderId="0" xfId="0" quotePrefix="1" applyNumberFormat="1" applyFont="1" applyFill="1" applyBorder="1" applyAlignment="1">
      <alignment horizontal="center" wrapText="1"/>
    </xf>
    <xf numFmtId="166" fontId="16" fillId="0" borderId="0" xfId="0" applyNumberFormat="1" applyFont="1" applyFill="1" applyBorder="1" applyAlignment="1">
      <alignment horizontal="center" wrapText="1"/>
    </xf>
    <xf numFmtId="166" fontId="0" fillId="0" borderId="28" xfId="0" applyNumberFormat="1" applyBorder="1"/>
    <xf numFmtId="166" fontId="0" fillId="0" borderId="29" xfId="0" applyNumberFormat="1" applyBorder="1"/>
    <xf numFmtId="166" fontId="0" fillId="0" borderId="30" xfId="0" applyNumberFormat="1" applyBorder="1"/>
    <xf numFmtId="166" fontId="18" fillId="0" borderId="30" xfId="0" applyNumberFormat="1" applyFont="1" applyBorder="1" applyAlignment="1" applyProtection="1">
      <alignment horizontal="left"/>
    </xf>
    <xf numFmtId="166" fontId="18" fillId="0" borderId="30" xfId="0" applyNumberFormat="1" applyFont="1" applyBorder="1"/>
    <xf numFmtId="166" fontId="19" fillId="0" borderId="30" xfId="0" applyNumberFormat="1" applyFont="1" applyBorder="1" applyProtection="1">
      <protection locked="0"/>
    </xf>
    <xf numFmtId="166" fontId="19" fillId="0" borderId="0" xfId="0" applyNumberFormat="1" applyFont="1" applyProtection="1">
      <protection locked="0"/>
    </xf>
    <xf numFmtId="167" fontId="19" fillId="0" borderId="0" xfId="0" applyNumberFormat="1" applyFont="1" applyAlignment="1" applyProtection="1">
      <alignment horizontal="left"/>
      <protection locked="0"/>
    </xf>
    <xf numFmtId="166" fontId="8" fillId="0" borderId="32" xfId="0" applyNumberFormat="1" applyFont="1" applyBorder="1" applyAlignment="1" applyProtection="1">
      <alignment horizontal="left"/>
    </xf>
    <xf numFmtId="166" fontId="8" fillId="0" borderId="0" xfId="0" applyNumberFormat="1" applyFont="1" applyBorder="1" applyAlignment="1" applyProtection="1">
      <alignment horizontal="left"/>
    </xf>
    <xf numFmtId="166" fontId="8" fillId="0" borderId="0" xfId="0" applyNumberFormat="1" applyFont="1" applyBorder="1"/>
    <xf numFmtId="166" fontId="21" fillId="0" borderId="32" xfId="0" applyNumberFormat="1" applyFont="1" applyBorder="1" applyAlignment="1" applyProtection="1">
      <alignment horizontal="left"/>
      <protection locked="0"/>
    </xf>
    <xf numFmtId="166" fontId="21" fillId="0" borderId="0" xfId="0" applyNumberFormat="1" applyFont="1" applyBorder="1" applyProtection="1">
      <protection locked="0"/>
    </xf>
    <xf numFmtId="166" fontId="0" fillId="0" borderId="0" xfId="0" applyNumberFormat="1" applyAlignment="1" applyProtection="1">
      <alignment horizontal="left"/>
    </xf>
    <xf numFmtId="166" fontId="8" fillId="0" borderId="34" xfId="0" applyNumberFormat="1" applyFont="1" applyBorder="1" applyAlignment="1" applyProtection="1">
      <alignment horizontal="left"/>
    </xf>
    <xf numFmtId="166" fontId="8" fillId="0" borderId="36" xfId="0" applyNumberFormat="1" applyFont="1" applyBorder="1" applyAlignment="1" applyProtection="1">
      <alignment horizontal="left"/>
    </xf>
    <xf numFmtId="166" fontId="8" fillId="0" borderId="0" xfId="0" applyNumberFormat="1" applyFont="1" applyBorder="1" applyProtection="1"/>
    <xf numFmtId="166" fontId="8" fillId="0" borderId="37" xfId="0" applyNumberFormat="1" applyFont="1" applyBorder="1" applyAlignment="1" applyProtection="1">
      <alignment horizontal="left"/>
    </xf>
    <xf numFmtId="166" fontId="8" fillId="0" borderId="39" xfId="0" applyNumberFormat="1" applyFont="1" applyBorder="1" applyAlignment="1" applyProtection="1">
      <alignment horizontal="left"/>
    </xf>
    <xf numFmtId="166" fontId="8" fillId="0" borderId="0" xfId="0" quotePrefix="1" applyNumberFormat="1" applyFont="1" applyBorder="1" applyAlignment="1">
      <alignment horizontal="left"/>
    </xf>
    <xf numFmtId="166" fontId="8" fillId="0" borderId="40" xfId="0" applyNumberFormat="1" applyFont="1" applyBorder="1" applyAlignment="1" applyProtection="1">
      <alignment horizontal="left"/>
    </xf>
    <xf numFmtId="166" fontId="8" fillId="0" borderId="42" xfId="0" applyNumberFormat="1" applyFont="1" applyBorder="1" applyAlignment="1" applyProtection="1">
      <alignment horizontal="left"/>
    </xf>
    <xf numFmtId="166" fontId="8" fillId="0" borderId="43" xfId="0" applyNumberFormat="1" applyFont="1" applyFill="1" applyBorder="1" applyAlignment="1" applyProtection="1">
      <alignment horizontal="left"/>
    </xf>
    <xf numFmtId="166" fontId="8" fillId="4" borderId="0" xfId="0" applyNumberFormat="1" applyFont="1" applyFill="1" applyBorder="1"/>
    <xf numFmtId="168" fontId="21" fillId="0" borderId="0" xfId="0" applyNumberFormat="1" applyFont="1" applyBorder="1" applyProtection="1">
      <protection locked="0"/>
    </xf>
    <xf numFmtId="166" fontId="8" fillId="0" borderId="0" xfId="0" applyNumberFormat="1" applyFont="1" applyBorder="1" applyProtection="1">
      <protection locked="0"/>
    </xf>
    <xf numFmtId="167" fontId="19" fillId="0" borderId="0" xfId="0" applyNumberFormat="1" applyFont="1" applyProtection="1">
      <protection locked="0"/>
    </xf>
    <xf numFmtId="166" fontId="6" fillId="0" borderId="34" xfId="0" applyNumberFormat="1" applyFont="1" applyBorder="1" applyAlignment="1" applyProtection="1">
      <alignment horizontal="right"/>
    </xf>
    <xf numFmtId="166" fontId="21" fillId="0" borderId="44" xfId="0" applyNumberFormat="1" applyFont="1" applyBorder="1" applyAlignment="1" applyProtection="1">
      <alignment horizontal="right"/>
      <protection locked="0"/>
    </xf>
    <xf numFmtId="166" fontId="23" fillId="0" borderId="44" xfId="0" applyNumberFormat="1" applyFont="1" applyBorder="1" applyAlignment="1" applyProtection="1">
      <alignment horizontal="right"/>
      <protection locked="0"/>
    </xf>
    <xf numFmtId="166" fontId="23" fillId="0" borderId="45" xfId="0" applyNumberFormat="1" applyFont="1" applyBorder="1" applyAlignment="1" applyProtection="1">
      <alignment horizontal="right"/>
      <protection locked="0"/>
    </xf>
    <xf numFmtId="166" fontId="19" fillId="0" borderId="0" xfId="0" applyNumberFormat="1" applyFont="1" applyAlignment="1" applyProtection="1">
      <alignment horizontal="right"/>
      <protection locked="0"/>
    </xf>
    <xf numFmtId="166" fontId="0" fillId="0" borderId="0" xfId="0" applyNumberFormat="1" applyAlignment="1">
      <alignment horizontal="right"/>
    </xf>
    <xf numFmtId="167" fontId="19" fillId="0" borderId="0" xfId="0" applyNumberFormat="1" applyFont="1" applyAlignment="1" applyProtection="1">
      <alignment horizontal="right"/>
      <protection locked="0"/>
    </xf>
    <xf numFmtId="166" fontId="21" fillId="0" borderId="45" xfId="0" applyNumberFormat="1" applyFont="1" applyBorder="1" applyProtection="1">
      <protection locked="0"/>
    </xf>
    <xf numFmtId="166" fontId="8" fillId="0" borderId="45" xfId="0" applyNumberFormat="1" applyFont="1" applyBorder="1" applyAlignment="1" applyProtection="1">
      <alignment horizontal="left"/>
      <protection locked="0"/>
    </xf>
    <xf numFmtId="165" fontId="8" fillId="0" borderId="37" xfId="0" applyNumberFormat="1" applyFont="1" applyBorder="1" applyAlignment="1" applyProtection="1">
      <alignment horizontal="left"/>
    </xf>
    <xf numFmtId="165" fontId="21" fillId="0" borderId="45" xfId="0" applyNumberFormat="1" applyFont="1" applyBorder="1" applyProtection="1">
      <protection locked="0"/>
    </xf>
    <xf numFmtId="44" fontId="21" fillId="0" borderId="45" xfId="1" applyFont="1" applyBorder="1" applyProtection="1">
      <protection locked="0"/>
    </xf>
    <xf numFmtId="165" fontId="19" fillId="0" borderId="0" xfId="0" applyNumberFormat="1" applyFont="1" applyProtection="1">
      <protection locked="0"/>
    </xf>
    <xf numFmtId="165" fontId="0" fillId="0" borderId="0" xfId="0" applyNumberFormat="1"/>
    <xf numFmtId="166" fontId="8" fillId="0" borderId="37" xfId="0" applyNumberFormat="1" applyFont="1" applyBorder="1"/>
    <xf numFmtId="166" fontId="21" fillId="0" borderId="45" xfId="0" applyNumberFormat="1" applyFont="1" applyBorder="1" applyAlignment="1" applyProtection="1">
      <alignment horizontal="left"/>
      <protection locked="0"/>
    </xf>
    <xf numFmtId="44" fontId="21" fillId="0" borderId="45" xfId="1" applyFont="1" applyBorder="1" applyAlignment="1" applyProtection="1">
      <alignment horizontal="left"/>
      <protection locked="0"/>
    </xf>
    <xf numFmtId="166" fontId="6" fillId="0" borderId="37" xfId="0" applyNumberFormat="1" applyFont="1" applyFill="1" applyBorder="1" applyAlignment="1">
      <alignment horizontal="right"/>
    </xf>
    <xf numFmtId="166" fontId="21" fillId="0" borderId="45" xfId="0" applyNumberFormat="1" applyFont="1" applyFill="1" applyBorder="1" applyAlignment="1" applyProtection="1">
      <alignment horizontal="right"/>
      <protection locked="0"/>
    </xf>
    <xf numFmtId="44" fontId="8" fillId="0" borderId="45" xfId="1" applyFont="1" applyFill="1" applyBorder="1" applyAlignment="1" applyProtection="1">
      <alignment horizontal="right"/>
    </xf>
    <xf numFmtId="166" fontId="19" fillId="0" borderId="0" xfId="0" applyNumberFormat="1" applyFont="1" applyFill="1" applyAlignment="1" applyProtection="1">
      <alignment horizontal="right"/>
      <protection locked="0"/>
    </xf>
    <xf numFmtId="166" fontId="0" fillId="0" borderId="0" xfId="0" applyNumberFormat="1" applyFill="1" applyAlignment="1">
      <alignment horizontal="right"/>
    </xf>
    <xf numFmtId="167" fontId="19" fillId="0" borderId="0" xfId="0" applyNumberFormat="1" applyFont="1" applyFill="1" applyAlignment="1" applyProtection="1">
      <alignment horizontal="right"/>
      <protection locked="0"/>
    </xf>
    <xf numFmtId="166" fontId="6" fillId="0" borderId="37" xfId="0" applyNumberFormat="1" applyFont="1" applyBorder="1" applyAlignment="1">
      <alignment horizontal="right"/>
    </xf>
    <xf numFmtId="44" fontId="22" fillId="0" borderId="45" xfId="1" applyFont="1" applyBorder="1" applyAlignment="1" applyProtection="1">
      <alignment horizontal="right"/>
    </xf>
    <xf numFmtId="166" fontId="22" fillId="0" borderId="45" xfId="0" applyNumberFormat="1" applyFont="1" applyBorder="1" applyAlignment="1" applyProtection="1">
      <alignment horizontal="right"/>
    </xf>
    <xf numFmtId="166" fontId="8" fillId="0" borderId="45" xfId="0" applyNumberFormat="1" applyFont="1" applyBorder="1"/>
    <xf numFmtId="44" fontId="8" fillId="0" borderId="45" xfId="1" applyFont="1" applyBorder="1" applyProtection="1"/>
    <xf numFmtId="167" fontId="23" fillId="0" borderId="45" xfId="0" applyNumberFormat="1" applyFont="1" applyBorder="1" applyProtection="1">
      <protection locked="0"/>
    </xf>
    <xf numFmtId="167" fontId="6" fillId="0" borderId="45" xfId="0" applyNumberFormat="1" applyFont="1" applyBorder="1" applyAlignment="1" applyProtection="1">
      <alignment horizontal="left"/>
    </xf>
    <xf numFmtId="44" fontId="23" fillId="0" borderId="45" xfId="1" applyFont="1" applyBorder="1" applyProtection="1">
      <protection locked="0"/>
    </xf>
    <xf numFmtId="166" fontId="24" fillId="0" borderId="37" xfId="0" applyNumberFormat="1" applyFont="1" applyBorder="1"/>
    <xf numFmtId="166" fontId="6" fillId="0" borderId="45" xfId="0" applyNumberFormat="1" applyFont="1" applyBorder="1" applyAlignment="1" applyProtection="1">
      <alignment horizontal="right"/>
    </xf>
    <xf numFmtId="44" fontId="6" fillId="0" borderId="45" xfId="1" applyFont="1" applyBorder="1" applyAlignment="1" applyProtection="1">
      <alignment horizontal="right"/>
    </xf>
    <xf numFmtId="164" fontId="21" fillId="0" borderId="45" xfId="0" applyNumberFormat="1" applyFont="1" applyBorder="1" applyProtection="1">
      <protection locked="0"/>
    </xf>
    <xf numFmtId="2" fontId="21" fillId="0" borderId="45" xfId="0" applyNumberFormat="1" applyFont="1" applyBorder="1" applyProtection="1">
      <protection locked="0"/>
    </xf>
    <xf numFmtId="44" fontId="21" fillId="0" borderId="38" xfId="1" applyFont="1" applyBorder="1" applyProtection="1">
      <protection locked="0"/>
    </xf>
    <xf numFmtId="164" fontId="21" fillId="0" borderId="45" xfId="0" applyNumberFormat="1" applyFont="1" applyBorder="1" applyAlignment="1" applyProtection="1">
      <alignment horizontal="right"/>
      <protection locked="0"/>
    </xf>
    <xf numFmtId="166" fontId="21" fillId="0" borderId="45" xfId="0" applyNumberFormat="1" applyFont="1" applyBorder="1" applyAlignment="1" applyProtection="1">
      <alignment horizontal="right"/>
      <protection locked="0"/>
    </xf>
    <xf numFmtId="44" fontId="8" fillId="0" borderId="45" xfId="1" applyFont="1" applyBorder="1"/>
    <xf numFmtId="164" fontId="8" fillId="0" borderId="45" xfId="0" applyNumberFormat="1" applyFont="1" applyBorder="1"/>
    <xf numFmtId="164" fontId="25" fillId="0" borderId="45" xfId="0" applyNumberFormat="1" applyFont="1" applyBorder="1" applyAlignment="1" applyProtection="1">
      <alignment horizontal="right"/>
      <protection locked="0"/>
    </xf>
    <xf numFmtId="44" fontId="22" fillId="0" borderId="45" xfId="1" applyFont="1" applyBorder="1" applyProtection="1"/>
    <xf numFmtId="166" fontId="25" fillId="0" borderId="45" xfId="0" applyNumberFormat="1" applyFont="1" applyBorder="1" applyAlignment="1" applyProtection="1">
      <alignment horizontal="right"/>
      <protection locked="0"/>
    </xf>
    <xf numFmtId="2" fontId="25" fillId="0" borderId="45" xfId="0" applyNumberFormat="1" applyFont="1" applyBorder="1" applyProtection="1">
      <protection locked="0"/>
    </xf>
    <xf numFmtId="164" fontId="8" fillId="0" borderId="45" xfId="0" applyNumberFormat="1" applyFont="1" applyBorder="1" applyAlignment="1" applyProtection="1">
      <alignment horizontal="left"/>
    </xf>
    <xf numFmtId="166" fontId="8" fillId="0" borderId="45" xfId="0" applyNumberFormat="1" applyFont="1" applyBorder="1" applyAlignment="1" applyProtection="1">
      <alignment horizontal="left"/>
    </xf>
    <xf numFmtId="2" fontId="8" fillId="0" borderId="45" xfId="0" applyNumberFormat="1" applyFont="1" applyBorder="1" applyAlignment="1" applyProtection="1">
      <alignment horizontal="left"/>
    </xf>
    <xf numFmtId="166" fontId="26" fillId="0" borderId="0" xfId="0" applyNumberFormat="1" applyFont="1" applyProtection="1">
      <protection locked="0"/>
    </xf>
    <xf numFmtId="166" fontId="26" fillId="0" borderId="0" xfId="0" applyNumberFormat="1" applyFont="1"/>
    <xf numFmtId="167" fontId="26" fillId="0" borderId="0" xfId="0" applyNumberFormat="1" applyFont="1" applyAlignment="1" applyProtection="1">
      <alignment horizontal="left"/>
      <protection locked="0"/>
    </xf>
    <xf numFmtId="166" fontId="6" fillId="0" borderId="37" xfId="0" applyNumberFormat="1" applyFont="1" applyBorder="1" applyAlignment="1" applyProtection="1">
      <alignment horizontal="right"/>
    </xf>
    <xf numFmtId="164" fontId="8" fillId="0" borderId="45" xfId="0" applyNumberFormat="1" applyFont="1" applyBorder="1" applyAlignment="1" applyProtection="1">
      <alignment horizontal="right"/>
    </xf>
    <xf numFmtId="44" fontId="8" fillId="0" borderId="45" xfId="1" applyFont="1" applyBorder="1" applyAlignment="1" applyProtection="1">
      <alignment horizontal="right"/>
    </xf>
    <xf numFmtId="166" fontId="8" fillId="0" borderId="45" xfId="0" applyNumberFormat="1" applyFont="1" applyBorder="1" applyAlignment="1" applyProtection="1">
      <alignment horizontal="right"/>
    </xf>
    <xf numFmtId="2" fontId="8" fillId="0" borderId="45" xfId="0" applyNumberFormat="1" applyFont="1" applyBorder="1" applyAlignment="1" applyProtection="1">
      <alignment horizontal="right"/>
    </xf>
    <xf numFmtId="2" fontId="21" fillId="0" borderId="45" xfId="0" applyNumberFormat="1" applyFont="1" applyBorder="1" applyAlignment="1" applyProtection="1">
      <alignment horizontal="right"/>
      <protection locked="0"/>
    </xf>
    <xf numFmtId="166" fontId="27" fillId="0" borderId="0" xfId="0" applyNumberFormat="1" applyFont="1"/>
    <xf numFmtId="166" fontId="8" fillId="0" borderId="46" xfId="0" applyNumberFormat="1" applyFont="1" applyFill="1" applyBorder="1" applyAlignment="1" applyProtection="1">
      <alignment horizontal="left"/>
    </xf>
    <xf numFmtId="2" fontId="8" fillId="0" borderId="45" xfId="0" applyNumberFormat="1" applyFont="1" applyBorder="1"/>
    <xf numFmtId="169" fontId="8" fillId="0" borderId="45" xfId="0" applyNumberFormat="1" applyFont="1" applyBorder="1" applyAlignment="1" applyProtection="1">
      <alignment horizontal="left"/>
    </xf>
    <xf numFmtId="4" fontId="28" fillId="0" borderId="0" xfId="0" applyNumberFormat="1" applyFont="1" applyProtection="1">
      <protection locked="0"/>
    </xf>
    <xf numFmtId="4" fontId="29" fillId="0" borderId="0" xfId="0" applyNumberFormat="1" applyFont="1"/>
    <xf numFmtId="164" fontId="21" fillId="0" borderId="44" xfId="0" applyNumberFormat="1" applyFont="1" applyBorder="1" applyAlignment="1" applyProtection="1">
      <alignment horizontal="right"/>
      <protection locked="0"/>
    </xf>
    <xf numFmtId="44" fontId="8" fillId="0" borderId="44" xfId="1" applyFont="1" applyBorder="1" applyAlignment="1" applyProtection="1">
      <alignment horizontal="right"/>
    </xf>
    <xf numFmtId="44" fontId="8" fillId="0" borderId="44" xfId="1" applyFont="1" applyBorder="1" applyProtection="1"/>
    <xf numFmtId="2" fontId="21" fillId="0" borderId="44" xfId="0" applyNumberFormat="1" applyFont="1" applyBorder="1" applyProtection="1">
      <protection locked="0"/>
    </xf>
    <xf numFmtId="166" fontId="30" fillId="0" borderId="0" xfId="0" applyNumberFormat="1" applyFont="1" applyProtection="1">
      <protection locked="0"/>
    </xf>
    <xf numFmtId="166" fontId="30" fillId="0" borderId="0" xfId="0" applyNumberFormat="1" applyFont="1"/>
    <xf numFmtId="167" fontId="30" fillId="0" borderId="0" xfId="0" applyNumberFormat="1" applyFont="1" applyProtection="1">
      <protection locked="0"/>
    </xf>
    <xf numFmtId="166" fontId="31" fillId="0" borderId="0" xfId="0" applyNumberFormat="1" applyFont="1" applyProtection="1">
      <protection locked="0"/>
    </xf>
    <xf numFmtId="166" fontId="32" fillId="0" borderId="0" xfId="0" applyNumberFormat="1" applyFont="1"/>
    <xf numFmtId="167" fontId="31" fillId="0" borderId="0" xfId="0" applyNumberFormat="1" applyFont="1" applyProtection="1">
      <protection locked="0"/>
    </xf>
    <xf numFmtId="169" fontId="8" fillId="0" borderId="45" xfId="0" applyNumberFormat="1" applyFont="1" applyBorder="1"/>
    <xf numFmtId="44" fontId="8" fillId="0" borderId="45" xfId="1" applyFont="1" applyBorder="1" applyAlignment="1" applyProtection="1"/>
    <xf numFmtId="165" fontId="8" fillId="0" borderId="45" xfId="0" applyNumberFormat="1" applyFont="1" applyBorder="1"/>
    <xf numFmtId="165" fontId="8" fillId="0" borderId="45" xfId="0" applyNumberFormat="1" applyFont="1" applyBorder="1" applyAlignment="1" applyProtection="1">
      <alignment horizontal="left"/>
    </xf>
    <xf numFmtId="165" fontId="33" fillId="0" borderId="0" xfId="0" applyNumberFormat="1" applyFont="1" applyProtection="1">
      <protection locked="0"/>
    </xf>
    <xf numFmtId="165" fontId="34" fillId="0" borderId="0" xfId="0" applyNumberFormat="1" applyFont="1"/>
    <xf numFmtId="44" fontId="8" fillId="0" borderId="39" xfId="1" applyFont="1" applyBorder="1" applyProtection="1"/>
    <xf numFmtId="166" fontId="35" fillId="0" borderId="40" xfId="0" applyNumberFormat="1" applyFont="1" applyBorder="1" applyAlignment="1" applyProtection="1">
      <alignment horizontal="left"/>
    </xf>
    <xf numFmtId="166" fontId="36" fillId="0" borderId="0" xfId="0" applyNumberFormat="1" applyFont="1" applyProtection="1">
      <protection locked="0"/>
    </xf>
    <xf numFmtId="166" fontId="37" fillId="0" borderId="0" xfId="0" applyNumberFormat="1" applyFont="1"/>
    <xf numFmtId="166" fontId="41" fillId="0" borderId="0" xfId="0" applyNumberFormat="1" applyFont="1"/>
    <xf numFmtId="166" fontId="19" fillId="0" borderId="0" xfId="0" applyNumberFormat="1" applyFont="1" applyAlignment="1" applyProtection="1">
      <alignment horizontal="center"/>
      <protection locked="0"/>
    </xf>
    <xf numFmtId="166" fontId="19" fillId="0" borderId="0" xfId="0" applyNumberFormat="1" applyFont="1" applyAlignment="1" applyProtection="1">
      <alignment horizontal="left"/>
      <protection locked="0"/>
    </xf>
    <xf numFmtId="7" fontId="42" fillId="0" borderId="0" xfId="0" applyNumberFormat="1" applyFont="1" applyProtection="1"/>
    <xf numFmtId="171" fontId="0" fillId="0" borderId="0" xfId="0" applyNumberFormat="1" applyProtection="1"/>
    <xf numFmtId="166" fontId="0" fillId="0" borderId="0" xfId="0" applyNumberFormat="1" applyProtection="1"/>
    <xf numFmtId="166" fontId="0" fillId="0" borderId="0" xfId="0" applyNumberFormat="1" applyAlignment="1" applyProtection="1">
      <alignment horizontal="fill"/>
    </xf>
    <xf numFmtId="166" fontId="42" fillId="0" borderId="0" xfId="0" applyNumberFormat="1" applyFont="1" applyProtection="1"/>
    <xf numFmtId="7" fontId="0" fillId="0" borderId="0" xfId="0" applyNumberFormat="1" applyProtection="1"/>
    <xf numFmtId="165" fontId="0" fillId="0" borderId="0" xfId="0" applyNumberFormat="1" applyProtection="1"/>
    <xf numFmtId="7" fontId="0" fillId="0" borderId="0" xfId="0" applyNumberFormat="1" applyAlignment="1" applyProtection="1">
      <alignment horizontal="left"/>
    </xf>
    <xf numFmtId="167" fontId="0" fillId="0" borderId="0" xfId="0" applyNumberFormat="1" applyProtection="1"/>
    <xf numFmtId="166" fontId="43" fillId="0" borderId="27" xfId="0" applyNumberFormat="1" applyFont="1" applyBorder="1" applyAlignment="1" applyProtection="1">
      <alignment horizontal="left"/>
    </xf>
    <xf numFmtId="166" fontId="0" fillId="0" borderId="31" xfId="0" applyNumberFormat="1" applyBorder="1"/>
    <xf numFmtId="166" fontId="20" fillId="0" borderId="0" xfId="0" applyNumberFormat="1" applyFont="1" applyProtection="1">
      <protection locked="0"/>
    </xf>
    <xf numFmtId="166" fontId="0" fillId="0" borderId="0" xfId="0" applyNumberFormat="1" applyBorder="1" applyAlignment="1" applyProtection="1">
      <alignment horizontal="left"/>
    </xf>
    <xf numFmtId="166" fontId="0" fillId="0" borderId="0" xfId="0" applyNumberFormat="1" applyBorder="1"/>
    <xf numFmtId="166" fontId="0" fillId="0" borderId="33" xfId="0" applyNumberFormat="1" applyBorder="1" applyAlignment="1" applyProtection="1">
      <alignment horizontal="left"/>
    </xf>
    <xf numFmtId="166" fontId="0" fillId="0" borderId="52" xfId="0" applyNumberFormat="1" applyBorder="1" applyAlignment="1" applyProtection="1">
      <alignment horizontal="left"/>
    </xf>
    <xf numFmtId="166" fontId="19" fillId="0" borderId="0" xfId="0" applyNumberFormat="1" applyFont="1" applyBorder="1" applyProtection="1">
      <protection locked="0"/>
    </xf>
    <xf numFmtId="166" fontId="44" fillId="0" borderId="0" xfId="0" applyNumberFormat="1" applyFont="1" applyBorder="1" applyAlignment="1" applyProtection="1">
      <alignment horizontal="left"/>
    </xf>
    <xf numFmtId="166" fontId="0" fillId="0" borderId="33" xfId="0" applyNumberFormat="1" applyBorder="1"/>
    <xf numFmtId="166" fontId="20" fillId="0" borderId="0" xfId="0" applyNumberFormat="1" applyFont="1" applyAlignment="1" applyProtection="1">
      <alignment horizontal="left"/>
      <protection locked="0"/>
    </xf>
    <xf numFmtId="44" fontId="21" fillId="0" borderId="35" xfId="1" applyFont="1" applyBorder="1" applyProtection="1">
      <protection locked="0"/>
    </xf>
    <xf numFmtId="166" fontId="8" fillId="0" borderId="0" xfId="0" applyNumberFormat="1" applyFont="1"/>
    <xf numFmtId="166" fontId="8" fillId="0" borderId="33" xfId="0" applyNumberFormat="1" applyFont="1" applyBorder="1" applyProtection="1"/>
    <xf numFmtId="166" fontId="8" fillId="0" borderId="33" xfId="0" applyNumberFormat="1" applyFont="1" applyBorder="1"/>
    <xf numFmtId="166" fontId="21" fillId="0" borderId="0" xfId="0" applyNumberFormat="1" applyFont="1" applyProtection="1">
      <protection locked="0"/>
    </xf>
    <xf numFmtId="44" fontId="21" fillId="0" borderId="41" xfId="1" applyFont="1" applyBorder="1" applyProtection="1">
      <protection locked="0"/>
    </xf>
    <xf numFmtId="166" fontId="21" fillId="0" borderId="33" xfId="0" applyNumberFormat="1" applyFont="1" applyBorder="1" applyProtection="1">
      <protection locked="0"/>
    </xf>
    <xf numFmtId="166" fontId="45" fillId="0" borderId="32" xfId="0" applyNumberFormat="1" applyFont="1" applyBorder="1" applyProtection="1">
      <protection locked="0"/>
    </xf>
    <xf numFmtId="166" fontId="6" fillId="0" borderId="53" xfId="0" applyNumberFormat="1" applyFont="1" applyBorder="1" applyAlignment="1" applyProtection="1">
      <alignment horizontal="left"/>
    </xf>
    <xf numFmtId="166" fontId="8" fillId="0" borderId="33" xfId="0" applyNumberFormat="1" applyFont="1" applyBorder="1" applyAlignment="1" applyProtection="1">
      <alignment horizontal="left"/>
    </xf>
    <xf numFmtId="166" fontId="6" fillId="0" borderId="3" xfId="0" applyNumberFormat="1" applyFont="1" applyBorder="1" applyAlignment="1">
      <alignment horizontal="right"/>
    </xf>
    <xf numFmtId="166" fontId="21" fillId="0" borderId="23" xfId="0" applyNumberFormat="1" applyFont="1" applyBorder="1" applyProtection="1">
      <protection locked="0"/>
    </xf>
    <xf numFmtId="166" fontId="23" fillId="0" borderId="54" xfId="0" applyNumberFormat="1" applyFont="1" applyBorder="1" applyAlignment="1" applyProtection="1">
      <alignment horizontal="right"/>
      <protection locked="0"/>
    </xf>
    <xf numFmtId="166" fontId="21" fillId="0" borderId="23" xfId="0" applyNumberFormat="1" applyFont="1" applyBorder="1" applyAlignment="1" applyProtection="1">
      <alignment horizontal="right"/>
      <protection locked="0"/>
    </xf>
    <xf numFmtId="166" fontId="21" fillId="0" borderId="0" xfId="0" applyNumberFormat="1" applyFont="1" applyAlignment="1" applyProtection="1">
      <alignment horizontal="right"/>
      <protection locked="0"/>
    </xf>
    <xf numFmtId="166" fontId="21" fillId="0" borderId="54" xfId="0" applyNumberFormat="1" applyFont="1" applyBorder="1" applyProtection="1">
      <protection locked="0"/>
    </xf>
    <xf numFmtId="166" fontId="8" fillId="0" borderId="33" xfId="0" applyNumberFormat="1" applyFont="1" applyFill="1" applyBorder="1" applyAlignment="1">
      <alignment horizontal="left"/>
    </xf>
    <xf numFmtId="165" fontId="21" fillId="0" borderId="54" xfId="0" applyNumberFormat="1" applyFont="1" applyBorder="1" applyProtection="1">
      <protection locked="0"/>
    </xf>
    <xf numFmtId="165" fontId="8" fillId="0" borderId="3" xfId="0" applyNumberFormat="1" applyFont="1" applyBorder="1"/>
    <xf numFmtId="165" fontId="21" fillId="0" borderId="0" xfId="0" applyNumberFormat="1" applyFont="1" applyProtection="1">
      <protection locked="0"/>
    </xf>
    <xf numFmtId="166" fontId="21" fillId="0" borderId="54" xfId="0" applyNumberFormat="1" applyFont="1" applyBorder="1" applyAlignment="1" applyProtection="1">
      <alignment horizontal="left"/>
      <protection locked="0"/>
    </xf>
    <xf numFmtId="166" fontId="8" fillId="0" borderId="3" xfId="0" applyNumberFormat="1" applyFont="1" applyBorder="1"/>
    <xf numFmtId="44" fontId="8" fillId="0" borderId="54" xfId="1" applyFont="1" applyFill="1" applyBorder="1" applyAlignment="1" applyProtection="1">
      <alignment horizontal="right"/>
    </xf>
    <xf numFmtId="1" fontId="8" fillId="0" borderId="3" xfId="0" applyNumberFormat="1" applyFont="1" applyFill="1" applyBorder="1" applyProtection="1"/>
    <xf numFmtId="166" fontId="21" fillId="0" borderId="0" xfId="0" applyNumberFormat="1" applyFont="1" applyFill="1" applyAlignment="1" applyProtection="1">
      <alignment horizontal="right"/>
      <protection locked="0"/>
    </xf>
    <xf numFmtId="44" fontId="22" fillId="0" borderId="54" xfId="1" applyFont="1" applyBorder="1" applyAlignment="1" applyProtection="1">
      <alignment horizontal="right"/>
    </xf>
    <xf numFmtId="1" fontId="22" fillId="0" borderId="3" xfId="0" applyNumberFormat="1" applyFont="1" applyBorder="1" applyProtection="1"/>
    <xf numFmtId="44" fontId="8" fillId="0" borderId="54" xfId="1" applyFont="1" applyBorder="1" applyProtection="1"/>
    <xf numFmtId="1" fontId="8" fillId="0" borderId="3" xfId="0" applyNumberFormat="1" applyFont="1" applyBorder="1" applyProtection="1"/>
    <xf numFmtId="167" fontId="23" fillId="0" borderId="54" xfId="0" applyNumberFormat="1" applyFont="1" applyBorder="1" applyProtection="1">
      <protection locked="0"/>
    </xf>
    <xf numFmtId="167" fontId="8" fillId="0" borderId="3" xfId="0" applyNumberFormat="1" applyFont="1" applyBorder="1" applyProtection="1"/>
    <xf numFmtId="166" fontId="6" fillId="0" borderId="54" xfId="0" applyNumberFormat="1" applyFont="1" applyBorder="1" applyProtection="1"/>
    <xf numFmtId="166" fontId="6" fillId="0" borderId="3" xfId="0" applyNumberFormat="1" applyFont="1" applyBorder="1" applyProtection="1"/>
    <xf numFmtId="44" fontId="21" fillId="0" borderId="54" xfId="1" applyFont="1" applyBorder="1" applyProtection="1">
      <protection locked="0"/>
    </xf>
    <xf numFmtId="44" fontId="21" fillId="0" borderId="45" xfId="1" applyFont="1" applyBorder="1" applyAlignment="1" applyProtection="1">
      <alignment horizontal="center"/>
      <protection locked="0"/>
    </xf>
    <xf numFmtId="44" fontId="21" fillId="0" borderId="54" xfId="1" applyFont="1" applyBorder="1" applyAlignment="1" applyProtection="1">
      <alignment horizontal="left"/>
      <protection locked="0"/>
    </xf>
    <xf numFmtId="1" fontId="8" fillId="0" borderId="3" xfId="0" applyNumberFormat="1" applyFont="1" applyBorder="1" applyAlignment="1" applyProtection="1">
      <alignment horizontal="left"/>
    </xf>
    <xf numFmtId="44" fontId="22" fillId="0" borderId="54" xfId="1" applyFont="1" applyBorder="1" applyProtection="1"/>
    <xf numFmtId="166" fontId="6" fillId="0" borderId="37" xfId="0" applyNumberFormat="1" applyFont="1" applyBorder="1" applyAlignment="1" applyProtection="1">
      <alignment horizontal="left"/>
    </xf>
    <xf numFmtId="164" fontId="6" fillId="0" borderId="45" xfId="0" applyNumberFormat="1" applyFont="1" applyBorder="1"/>
    <xf numFmtId="44" fontId="6" fillId="0" borderId="45" xfId="1" applyFont="1" applyBorder="1" applyProtection="1"/>
    <xf numFmtId="164" fontId="6" fillId="0" borderId="45" xfId="0" applyNumberFormat="1" applyFont="1" applyBorder="1" applyAlignment="1" applyProtection="1">
      <alignment horizontal="left"/>
    </xf>
    <xf numFmtId="166" fontId="6" fillId="0" borderId="45" xfId="0" applyNumberFormat="1" applyFont="1" applyBorder="1" applyAlignment="1" applyProtection="1">
      <alignment horizontal="left"/>
    </xf>
    <xf numFmtId="2" fontId="6" fillId="0" borderId="45" xfId="0" applyNumberFormat="1" applyFont="1" applyBorder="1" applyAlignment="1" applyProtection="1">
      <alignment horizontal="left"/>
    </xf>
    <xf numFmtId="44" fontId="6" fillId="0" borderId="54" xfId="1" applyFont="1" applyBorder="1" applyProtection="1"/>
    <xf numFmtId="1" fontId="6" fillId="0" borderId="3" xfId="0" applyNumberFormat="1" applyFont="1" applyBorder="1" applyProtection="1"/>
    <xf numFmtId="166" fontId="23" fillId="0" borderId="0" xfId="0" applyNumberFormat="1" applyFont="1" applyProtection="1">
      <protection locked="0"/>
    </xf>
    <xf numFmtId="166" fontId="34" fillId="0" borderId="0" xfId="0" applyNumberFormat="1" applyFont="1"/>
    <xf numFmtId="167" fontId="33" fillId="0" borderId="0" xfId="0" applyNumberFormat="1" applyFont="1" applyProtection="1">
      <protection locked="0"/>
    </xf>
    <xf numFmtId="166" fontId="33" fillId="0" borderId="0" xfId="0" applyNumberFormat="1" applyFont="1" applyProtection="1">
      <protection locked="0"/>
    </xf>
    <xf numFmtId="166" fontId="35" fillId="0" borderId="37" xfId="0" applyNumberFormat="1" applyFont="1" applyBorder="1"/>
    <xf numFmtId="164" fontId="22" fillId="0" borderId="45" xfId="0" applyNumberFormat="1" applyFont="1" applyBorder="1" applyProtection="1">
      <protection locked="0"/>
    </xf>
    <xf numFmtId="44" fontId="35" fillId="0" borderId="45" xfId="1" applyFont="1" applyBorder="1" applyProtection="1">
      <protection locked="0"/>
    </xf>
    <xf numFmtId="164" fontId="35" fillId="0" borderId="45" xfId="0" applyNumberFormat="1" applyFont="1" applyBorder="1" applyProtection="1">
      <protection locked="0"/>
    </xf>
    <xf numFmtId="166" fontId="35" fillId="0" borderId="45" xfId="0" applyNumberFormat="1" applyFont="1" applyBorder="1" applyProtection="1">
      <protection locked="0"/>
    </xf>
    <xf numFmtId="2" fontId="35" fillId="0" borderId="45" xfId="0" applyNumberFormat="1" applyFont="1" applyBorder="1" applyProtection="1">
      <protection locked="0"/>
    </xf>
    <xf numFmtId="44" fontId="35" fillId="0" borderId="54" xfId="1" applyFont="1" applyBorder="1" applyProtection="1">
      <protection locked="0"/>
    </xf>
    <xf numFmtId="1" fontId="46" fillId="0" borderId="3" xfId="0" applyNumberFormat="1" applyFont="1" applyBorder="1" applyProtection="1"/>
    <xf numFmtId="166" fontId="46" fillId="0" borderId="0" xfId="0" applyNumberFormat="1" applyFont="1" applyProtection="1">
      <protection locked="0"/>
    </xf>
    <xf numFmtId="44" fontId="21" fillId="0" borderId="54" xfId="1" applyFont="1" applyBorder="1" applyAlignment="1" applyProtection="1">
      <alignment horizontal="right"/>
      <protection locked="0"/>
    </xf>
    <xf numFmtId="1" fontId="8" fillId="0" borderId="3" xfId="0" applyNumberFormat="1" applyFont="1" applyBorder="1" applyAlignment="1" applyProtection="1">
      <alignment horizontal="right"/>
    </xf>
    <xf numFmtId="166" fontId="35" fillId="0" borderId="32" xfId="0" applyNumberFormat="1" applyFont="1" applyBorder="1"/>
    <xf numFmtId="166" fontId="35" fillId="0" borderId="0" xfId="0" applyNumberFormat="1" applyFont="1" applyBorder="1"/>
    <xf numFmtId="164" fontId="35" fillId="0" borderId="0" xfId="0" applyNumberFormat="1" applyFont="1" applyBorder="1"/>
    <xf numFmtId="2" fontId="35" fillId="0" borderId="0" xfId="0" applyNumberFormat="1" applyFont="1" applyBorder="1"/>
    <xf numFmtId="166" fontId="47" fillId="0" borderId="3" xfId="0" applyNumberFormat="1" applyFont="1" applyBorder="1"/>
    <xf numFmtId="166" fontId="47" fillId="0" borderId="0" xfId="0" applyNumberFormat="1" applyFont="1"/>
    <xf numFmtId="44" fontId="8" fillId="0" borderId="54" xfId="1" applyFont="1" applyBorder="1" applyAlignment="1" applyProtection="1">
      <alignment horizontal="right"/>
    </xf>
    <xf numFmtId="164" fontId="8" fillId="0" borderId="49" xfId="0" applyNumberFormat="1" applyFont="1" applyBorder="1"/>
    <xf numFmtId="44" fontId="8" fillId="0" borderId="49" xfId="1" applyFont="1" applyBorder="1" applyAlignment="1" applyProtection="1">
      <alignment horizontal="right"/>
    </xf>
    <xf numFmtId="164" fontId="8" fillId="0" borderId="49" xfId="0" applyNumberFormat="1" applyFont="1" applyBorder="1" applyAlignment="1" applyProtection="1">
      <alignment horizontal="left"/>
    </xf>
    <xf numFmtId="169" fontId="8" fillId="0" borderId="49" xfId="0" applyNumberFormat="1" applyFont="1" applyBorder="1" applyAlignment="1" applyProtection="1">
      <alignment horizontal="left"/>
    </xf>
    <xf numFmtId="2" fontId="8" fillId="0" borderId="49" xfId="0" applyNumberFormat="1" applyFont="1" applyBorder="1" applyAlignment="1" applyProtection="1">
      <alignment horizontal="left"/>
    </xf>
    <xf numFmtId="44" fontId="8" fillId="0" borderId="55" xfId="1" applyFont="1" applyBorder="1" applyAlignment="1" applyProtection="1">
      <alignment horizontal="right"/>
    </xf>
    <xf numFmtId="1" fontId="8" fillId="0" borderId="21" xfId="0" applyNumberFormat="1" applyFont="1" applyBorder="1" applyProtection="1"/>
    <xf numFmtId="4" fontId="6" fillId="0" borderId="47" xfId="0" applyNumberFormat="1" applyFont="1" applyBorder="1" applyAlignment="1" applyProtection="1">
      <alignment horizontal="left"/>
    </xf>
    <xf numFmtId="4" fontId="6" fillId="0" borderId="48" xfId="0" applyNumberFormat="1" applyFont="1" applyBorder="1"/>
    <xf numFmtId="44" fontId="6" fillId="0" borderId="48" xfId="1" applyFont="1" applyBorder="1" applyAlignment="1" applyProtection="1">
      <alignment horizontal="right"/>
    </xf>
    <xf numFmtId="4" fontId="6" fillId="0" borderId="48" xfId="0" applyNumberFormat="1" applyFont="1" applyBorder="1" applyAlignment="1" applyProtection="1">
      <alignment horizontal="left"/>
    </xf>
    <xf numFmtId="164" fontId="6" fillId="0" borderId="48" xfId="0" applyNumberFormat="1" applyFont="1" applyBorder="1" applyAlignment="1" applyProtection="1">
      <alignment horizontal="left"/>
    </xf>
    <xf numFmtId="2" fontId="6" fillId="0" borderId="48" xfId="0" applyNumberFormat="1" applyFont="1" applyBorder="1" applyAlignment="1" applyProtection="1">
      <alignment horizontal="left"/>
    </xf>
    <xf numFmtId="44" fontId="6" fillId="0" borderId="56" xfId="1" applyFont="1" applyBorder="1" applyAlignment="1" applyProtection="1">
      <alignment horizontal="right"/>
    </xf>
    <xf numFmtId="4" fontId="24" fillId="0" borderId="57" xfId="0" applyNumberFormat="1" applyFont="1" applyBorder="1" applyProtection="1"/>
    <xf numFmtId="4" fontId="48" fillId="0" borderId="0" xfId="0" applyNumberFormat="1" applyFont="1" applyProtection="1">
      <protection locked="0"/>
    </xf>
    <xf numFmtId="44" fontId="8" fillId="0" borderId="58" xfId="1" applyFont="1" applyBorder="1" applyProtection="1"/>
    <xf numFmtId="1" fontId="8" fillId="0" borderId="53" xfId="0" applyNumberFormat="1" applyFont="1" applyBorder="1" applyProtection="1"/>
    <xf numFmtId="166" fontId="8" fillId="0" borderId="0" xfId="0" applyNumberFormat="1" applyFont="1" applyProtection="1">
      <protection locked="0"/>
    </xf>
    <xf numFmtId="166" fontId="35" fillId="0" borderId="37" xfId="0" applyNumberFormat="1" applyFont="1" applyBorder="1" applyAlignment="1" applyProtection="1">
      <alignment horizontal="left"/>
    </xf>
    <xf numFmtId="166" fontId="35" fillId="0" borderId="45" xfId="0" applyNumberFormat="1" applyFont="1" applyBorder="1" applyAlignment="1" applyProtection="1">
      <alignment horizontal="left"/>
    </xf>
    <xf numFmtId="44" fontId="35" fillId="0" borderId="45" xfId="1" applyFont="1" applyBorder="1" applyAlignment="1" applyProtection="1"/>
    <xf numFmtId="165" fontId="35" fillId="0" borderId="45" xfId="0" applyNumberFormat="1" applyFont="1" applyBorder="1"/>
    <xf numFmtId="165" fontId="35" fillId="0" borderId="45" xfId="0" applyNumberFormat="1" applyFont="1" applyBorder="1" applyAlignment="1" applyProtection="1">
      <alignment horizontal="left"/>
    </xf>
    <xf numFmtId="44" fontId="35" fillId="0" borderId="54" xfId="1" applyFont="1" applyBorder="1" applyAlignment="1" applyProtection="1"/>
    <xf numFmtId="1" fontId="35" fillId="0" borderId="3" xfId="0" applyNumberFormat="1" applyFont="1" applyBorder="1" applyAlignment="1" applyProtection="1">
      <alignment horizontal="left"/>
    </xf>
    <xf numFmtId="166" fontId="49" fillId="0" borderId="0" xfId="0" applyNumberFormat="1" applyFont="1" applyProtection="1">
      <protection locked="0"/>
    </xf>
    <xf numFmtId="44" fontId="8" fillId="0" borderId="54" xfId="1" applyFont="1" applyBorder="1" applyAlignment="1" applyProtection="1"/>
    <xf numFmtId="169" fontId="8" fillId="0" borderId="3" xfId="0" applyNumberFormat="1" applyFont="1" applyBorder="1" applyProtection="1"/>
    <xf numFmtId="165" fontId="6" fillId="0" borderId="37" xfId="0" applyNumberFormat="1" applyFont="1" applyBorder="1" applyAlignment="1" applyProtection="1">
      <alignment horizontal="left"/>
    </xf>
    <xf numFmtId="165" fontId="6" fillId="0" borderId="45" xfId="0" applyNumberFormat="1" applyFont="1" applyBorder="1"/>
    <xf numFmtId="165" fontId="6" fillId="0" borderId="45" xfId="0" applyNumberFormat="1" applyFont="1" applyBorder="1" applyAlignment="1" applyProtection="1">
      <alignment horizontal="left"/>
    </xf>
    <xf numFmtId="44" fontId="6" fillId="0" borderId="54" xfId="1" applyFont="1" applyBorder="1" applyAlignment="1" applyProtection="1">
      <alignment horizontal="right"/>
    </xf>
    <xf numFmtId="165" fontId="6" fillId="0" borderId="3" xfId="0" applyNumberFormat="1" applyFont="1" applyBorder="1" applyProtection="1"/>
    <xf numFmtId="165" fontId="23" fillId="0" borderId="0" xfId="0" applyNumberFormat="1" applyFont="1" applyProtection="1">
      <protection locked="0"/>
    </xf>
    <xf numFmtId="166" fontId="6" fillId="0" borderId="49" xfId="0" applyNumberFormat="1" applyFont="1" applyBorder="1"/>
    <xf numFmtId="170" fontId="6" fillId="0" borderId="49" xfId="0" applyNumberFormat="1" applyFont="1" applyBorder="1" applyAlignment="1" applyProtection="1"/>
    <xf numFmtId="169" fontId="6" fillId="0" borderId="49" xfId="0" applyNumberFormat="1" applyFont="1" applyBorder="1" applyAlignment="1" applyProtection="1">
      <alignment horizontal="left"/>
    </xf>
    <xf numFmtId="170" fontId="6" fillId="0" borderId="55" xfId="0" applyNumberFormat="1" applyFont="1" applyBorder="1" applyAlignment="1" applyProtection="1"/>
    <xf numFmtId="166" fontId="40" fillId="0" borderId="0" xfId="0" applyNumberFormat="1" applyFont="1" applyAlignment="1" applyProtection="1"/>
    <xf numFmtId="166" fontId="8" fillId="0" borderId="0" xfId="0" applyNumberFormat="1" applyFont="1" applyAlignment="1" applyProtection="1">
      <alignment horizontal="left"/>
    </xf>
    <xf numFmtId="166" fontId="0" fillId="0" borderId="0" xfId="0" quotePrefix="1" applyNumberFormat="1" applyAlignment="1" applyProtection="1">
      <alignment horizontal="left"/>
    </xf>
    <xf numFmtId="166" fontId="8" fillId="0" borderId="0" xfId="0" applyNumberFormat="1" applyFont="1" applyAlignment="1" applyProtection="1">
      <alignment horizontal="right"/>
    </xf>
    <xf numFmtId="166" fontId="8" fillId="0" borderId="0" xfId="0" applyNumberFormat="1" applyFont="1" applyAlignment="1" applyProtection="1">
      <alignment horizontal="fill"/>
    </xf>
    <xf numFmtId="172" fontId="21" fillId="0" borderId="35" xfId="1" applyNumberFormat="1" applyFont="1" applyBorder="1" applyProtection="1">
      <protection locked="0"/>
    </xf>
    <xf numFmtId="172" fontId="21" fillId="0" borderId="38" xfId="1" applyNumberFormat="1" applyFont="1" applyBorder="1" applyProtection="1">
      <protection locked="0"/>
    </xf>
    <xf numFmtId="166" fontId="8" fillId="0" borderId="45" xfId="0" applyNumberFormat="1" applyFont="1" applyFill="1" applyBorder="1" applyAlignment="1" applyProtection="1">
      <alignment horizontal="left"/>
    </xf>
    <xf numFmtId="44" fontId="21" fillId="0" borderId="45" xfId="1" applyFont="1" applyFill="1" applyBorder="1" applyProtection="1">
      <protection locked="0"/>
    </xf>
    <xf numFmtId="0" fontId="10" fillId="0" borderId="20" xfId="0" quotePrefix="1" applyFont="1" applyBorder="1"/>
    <xf numFmtId="166" fontId="8" fillId="0" borderId="37" xfId="0" applyNumberFormat="1" applyFont="1" applyBorder="1" applyProtection="1"/>
    <xf numFmtId="169" fontId="8" fillId="0" borderId="45" xfId="0" applyNumberFormat="1" applyFont="1" applyBorder="1" applyProtection="1"/>
    <xf numFmtId="166" fontId="21" fillId="0" borderId="23" xfId="0" applyNumberFormat="1" applyFont="1" applyBorder="1" applyProtection="1"/>
    <xf numFmtId="165" fontId="21" fillId="0" borderId="23" xfId="0" applyNumberFormat="1" applyFont="1" applyBorder="1" applyProtection="1"/>
    <xf numFmtId="166" fontId="21" fillId="0" borderId="23" xfId="0" applyNumberFormat="1" applyFont="1" applyFill="1" applyBorder="1" applyAlignment="1" applyProtection="1">
      <alignment horizontal="right"/>
    </xf>
    <xf numFmtId="166" fontId="23" fillId="0" borderId="23" xfId="0" applyNumberFormat="1" applyFont="1" applyFill="1" applyBorder="1" applyAlignment="1" applyProtection="1">
      <alignment horizontal="right"/>
    </xf>
    <xf numFmtId="166" fontId="46" fillId="0" borderId="23" xfId="0" applyNumberFormat="1" applyFont="1" applyBorder="1" applyProtection="1"/>
    <xf numFmtId="166" fontId="21" fillId="0" borderId="23" xfId="0" applyNumberFormat="1" applyFont="1" applyBorder="1" applyAlignment="1" applyProtection="1">
      <alignment horizontal="right"/>
    </xf>
    <xf numFmtId="166" fontId="47" fillId="0" borderId="23" xfId="0" applyNumberFormat="1" applyFont="1" applyBorder="1" applyProtection="1"/>
    <xf numFmtId="4" fontId="48" fillId="0" borderId="23" xfId="0" applyNumberFormat="1" applyFont="1" applyBorder="1" applyProtection="1"/>
    <xf numFmtId="166" fontId="49" fillId="0" borderId="23" xfId="0" applyNumberFormat="1" applyFont="1" applyBorder="1" applyProtection="1"/>
    <xf numFmtId="165" fontId="23" fillId="0" borderId="23" xfId="0" applyNumberFormat="1" applyFont="1" applyBorder="1" applyProtection="1"/>
    <xf numFmtId="166" fontId="23" fillId="0" borderId="23" xfId="0" applyNumberFormat="1" applyFont="1" applyBorder="1" applyAlignment="1" applyProtection="1">
      <alignment horizontal="left"/>
    </xf>
    <xf numFmtId="166" fontId="35" fillId="0" borderId="32" xfId="0" applyNumberFormat="1" applyFont="1" applyBorder="1" applyProtection="1"/>
    <xf numFmtId="166" fontId="35" fillId="0" borderId="0" xfId="0" applyNumberFormat="1" applyFont="1" applyBorder="1" applyProtection="1"/>
    <xf numFmtId="44" fontId="35" fillId="0" borderId="45" xfId="1" applyFont="1" applyBorder="1" applyProtection="1"/>
    <xf numFmtId="164" fontId="35" fillId="0" borderId="0" xfId="0" applyNumberFormat="1" applyFont="1" applyBorder="1" applyProtection="1"/>
    <xf numFmtId="2" fontId="35" fillId="0" borderId="0" xfId="0" applyNumberFormat="1" applyFont="1" applyBorder="1" applyProtection="1"/>
    <xf numFmtId="44" fontId="35" fillId="0" borderId="54" xfId="1" applyFont="1" applyBorder="1" applyProtection="1"/>
    <xf numFmtId="0" fontId="3" fillId="0" borderId="2" xfId="0" applyFont="1" applyBorder="1" applyAlignment="1" applyProtection="1">
      <alignment horizontal="center"/>
      <protection locked="0"/>
    </xf>
    <xf numFmtId="165" fontId="3" fillId="0" borderId="2" xfId="0" applyNumberFormat="1" applyFont="1" applyBorder="1" applyAlignment="1">
      <alignment horizontal="center"/>
    </xf>
    <xf numFmtId="165" fontId="3" fillId="0" borderId="22" xfId="0" applyNumberFormat="1" applyFont="1" applyBorder="1" applyAlignment="1">
      <alignment horizontal="center"/>
    </xf>
    <xf numFmtId="0" fontId="2" fillId="2" borderId="60" xfId="0" applyFont="1" applyFill="1" applyBorder="1" applyAlignment="1" applyProtection="1">
      <alignment horizontal="right"/>
      <protection locked="0"/>
    </xf>
    <xf numFmtId="0" fontId="2" fillId="2" borderId="61" xfId="0" applyFont="1" applyFill="1" applyBorder="1" applyAlignment="1" applyProtection="1">
      <alignment horizontal="right"/>
      <protection locked="0"/>
    </xf>
    <xf numFmtId="0" fontId="2" fillId="2" borderId="62" xfId="0" applyFont="1" applyFill="1" applyBorder="1" applyAlignment="1" applyProtection="1">
      <alignment horizontal="right"/>
      <protection locked="0"/>
    </xf>
    <xf numFmtId="165" fontId="2" fillId="2" borderId="60" xfId="0" applyNumberFormat="1" applyFont="1" applyFill="1" applyBorder="1" applyAlignment="1" applyProtection="1">
      <alignment horizontal="right"/>
      <protection locked="0"/>
    </xf>
    <xf numFmtId="165" fontId="2" fillId="2" borderId="61" xfId="0" applyNumberFormat="1" applyFont="1" applyFill="1" applyBorder="1" applyAlignment="1" applyProtection="1">
      <alignment horizontal="right"/>
      <protection locked="0"/>
    </xf>
    <xf numFmtId="165" fontId="2" fillId="2" borderId="62" xfId="0" applyNumberFormat="1" applyFont="1" applyFill="1" applyBorder="1" applyAlignment="1" applyProtection="1">
      <alignment horizontal="right"/>
      <protection locked="0"/>
    </xf>
    <xf numFmtId="165" fontId="4" fillId="0" borderId="63" xfId="0" applyNumberFormat="1" applyFont="1" applyBorder="1" applyAlignment="1">
      <alignment horizontal="right"/>
    </xf>
    <xf numFmtId="165" fontId="4" fillId="0" borderId="64" xfId="0" applyNumberFormat="1" applyFont="1" applyBorder="1" applyAlignment="1">
      <alignment horizontal="right"/>
    </xf>
    <xf numFmtId="165" fontId="4" fillId="0" borderId="65" xfId="0" applyNumberFormat="1" applyFont="1" applyBorder="1" applyAlignment="1">
      <alignment horizontal="right"/>
    </xf>
    <xf numFmtId="164" fontId="4" fillId="0" borderId="63" xfId="0" applyNumberFormat="1" applyFont="1" applyBorder="1" applyAlignment="1">
      <alignment horizontal="right"/>
    </xf>
    <xf numFmtId="164" fontId="4" fillId="0" borderId="64" xfId="0" applyNumberFormat="1" applyFont="1" applyBorder="1" applyAlignment="1">
      <alignment horizontal="right"/>
    </xf>
    <xf numFmtId="164" fontId="4" fillId="0" borderId="65" xfId="0" applyNumberFormat="1" applyFont="1" applyBorder="1" applyAlignment="1">
      <alignment horizontal="right"/>
    </xf>
    <xf numFmtId="0" fontId="2" fillId="0" borderId="2" xfId="0" applyFont="1" applyBorder="1" applyAlignment="1">
      <alignment horizontal="right"/>
    </xf>
    <xf numFmtId="166" fontId="6" fillId="0" borderId="32" xfId="0" applyNumberFormat="1" applyFont="1" applyBorder="1" applyAlignment="1" applyProtection="1">
      <alignment horizontal="center" vertical="center"/>
    </xf>
    <xf numFmtId="166" fontId="6" fillId="0" borderId="0" xfId="0" applyNumberFormat="1" applyFont="1" applyBorder="1" applyAlignment="1">
      <alignment horizontal="center" vertical="center"/>
    </xf>
    <xf numFmtId="166" fontId="6" fillId="0" borderId="0" xfId="0" applyNumberFormat="1" applyFont="1" applyBorder="1" applyAlignment="1" applyProtection="1">
      <alignment horizontal="center" vertical="center"/>
    </xf>
    <xf numFmtId="7" fontId="6" fillId="0" borderId="33" xfId="0" applyNumberFormat="1" applyFont="1" applyBorder="1" applyAlignment="1" applyProtection="1">
      <alignment horizontal="center" vertical="center"/>
    </xf>
    <xf numFmtId="166" fontId="23" fillId="0" borderId="0" xfId="0" applyNumberFormat="1" applyFont="1" applyAlignment="1" applyProtection="1">
      <alignment horizontal="center" vertical="center"/>
      <protection locked="0"/>
    </xf>
    <xf numFmtId="166" fontId="6" fillId="0" borderId="0" xfId="0" applyNumberFormat="1" applyFont="1" applyAlignment="1">
      <alignment horizontal="center" vertical="center"/>
    </xf>
    <xf numFmtId="166" fontId="33" fillId="0" borderId="0" xfId="0" applyNumberFormat="1" applyFont="1" applyAlignment="1" applyProtection="1">
      <alignment horizontal="center" vertical="center"/>
      <protection locked="0"/>
    </xf>
    <xf numFmtId="166" fontId="6" fillId="0" borderId="50" xfId="0" applyNumberFormat="1" applyFont="1" applyBorder="1" applyAlignment="1" applyProtection="1">
      <alignment horizontal="left"/>
    </xf>
    <xf numFmtId="166" fontId="6" fillId="0" borderId="51" xfId="0" applyNumberFormat="1" applyFont="1" applyBorder="1"/>
    <xf numFmtId="165" fontId="6" fillId="0" borderId="51" xfId="0" applyNumberFormat="1" applyFont="1" applyBorder="1" applyAlignment="1" applyProtection="1"/>
    <xf numFmtId="165" fontId="6" fillId="0" borderId="51" xfId="0" applyNumberFormat="1" applyFont="1" applyBorder="1" applyAlignment="1" applyProtection="1">
      <alignment horizontal="left"/>
    </xf>
    <xf numFmtId="165" fontId="6" fillId="0" borderId="51" xfId="0" applyNumberFormat="1" applyFont="1" applyBorder="1" applyProtection="1"/>
    <xf numFmtId="165" fontId="6" fillId="0" borderId="59" xfId="0" applyNumberFormat="1" applyFont="1" applyBorder="1" applyProtection="1"/>
    <xf numFmtId="7" fontId="6" fillId="0" borderId="6" xfId="0" applyNumberFormat="1" applyFont="1" applyBorder="1" applyProtection="1"/>
    <xf numFmtId="166" fontId="6" fillId="0" borderId="0" xfId="0" applyNumberFormat="1" applyFont="1"/>
    <xf numFmtId="166" fontId="1" fillId="0" borderId="0" xfId="0" applyNumberFormat="1" applyFont="1"/>
    <xf numFmtId="166" fontId="1" fillId="0" borderId="0" xfId="0" applyNumberFormat="1" applyFont="1" applyAlignment="1">
      <alignment horizontal="right"/>
    </xf>
    <xf numFmtId="166" fontId="0" fillId="0" borderId="66" xfId="0" applyNumberFormat="1" applyBorder="1"/>
    <xf numFmtId="166" fontId="0" fillId="0" borderId="67" xfId="0" applyNumberFormat="1" applyBorder="1"/>
    <xf numFmtId="166" fontId="0" fillId="0" borderId="68" xfId="0" applyNumberFormat="1" applyBorder="1"/>
    <xf numFmtId="166" fontId="6" fillId="0" borderId="69" xfId="0" applyNumberFormat="1" applyFont="1" applyBorder="1"/>
    <xf numFmtId="166" fontId="1" fillId="0" borderId="69" xfId="0" applyNumberFormat="1" applyFont="1" applyBorder="1"/>
    <xf numFmtId="166" fontId="6" fillId="0" borderId="70" xfId="0" applyNumberFormat="1" applyFont="1" applyBorder="1"/>
    <xf numFmtId="166" fontId="6" fillId="0" borderId="71" xfId="0" applyNumberFormat="1" applyFont="1" applyBorder="1"/>
    <xf numFmtId="166" fontId="0" fillId="0" borderId="72" xfId="0" applyNumberFormat="1" applyBorder="1"/>
    <xf numFmtId="166" fontId="6" fillId="0" borderId="73" xfId="0" applyNumberFormat="1" applyFont="1" applyBorder="1"/>
    <xf numFmtId="0" fontId="7" fillId="0" borderId="0" xfId="0" applyFont="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2" fillId="0" borderId="1" xfId="0" applyFont="1" applyBorder="1" applyAlignment="1">
      <alignment horizontal="right"/>
    </xf>
    <xf numFmtId="0" fontId="2" fillId="0" borderId="2" xfId="0" applyFont="1" applyBorder="1" applyAlignment="1">
      <alignment horizontal="right"/>
    </xf>
    <xf numFmtId="166" fontId="11" fillId="3" borderId="26" xfId="0" applyNumberFormat="1" applyFont="1" applyFill="1" applyBorder="1" applyAlignment="1">
      <alignment horizontal="center" wrapText="1"/>
    </xf>
    <xf numFmtId="166" fontId="16" fillId="3" borderId="26" xfId="0" applyNumberFormat="1" applyFont="1" applyFill="1" applyBorder="1" applyAlignment="1">
      <alignment horizontal="center" wrapText="1"/>
    </xf>
    <xf numFmtId="166" fontId="38" fillId="0" borderId="0" xfId="0" applyNumberFormat="1" applyFont="1" applyAlignment="1">
      <alignment horizontal="center" wrapText="1"/>
    </xf>
    <xf numFmtId="166" fontId="6" fillId="0" borderId="0" xfId="0" applyNumberFormat="1" applyFont="1" applyAlignment="1">
      <alignment horizontal="center" wrapText="1"/>
    </xf>
    <xf numFmtId="166" fontId="50" fillId="0" borderId="30" xfId="0" quotePrefix="1" applyNumberFormat="1" applyFont="1" applyBorder="1" applyAlignment="1" applyProtection="1">
      <alignment horizontal="center"/>
    </xf>
    <xf numFmtId="166" fontId="50" fillId="0" borderId="31" xfId="0" applyNumberFormat="1" applyFont="1" applyBorder="1" applyAlignment="1" applyProtection="1">
      <alignment horizontal="center"/>
    </xf>
    <xf numFmtId="166" fontId="8" fillId="0" borderId="0" xfId="0" applyNumberFormat="1" applyFont="1" applyAlignment="1">
      <alignment horizontal="center" wrapText="1"/>
    </xf>
    <xf numFmtId="166" fontId="39" fillId="0" borderId="0" xfId="0" applyNumberFormat="1" applyFont="1" applyAlignment="1" applyProtection="1">
      <alignment horizontal="center" wrapText="1"/>
    </xf>
  </cellXfs>
  <cellStyles count="2">
    <cellStyle name="Currency" xfId="1" builtinId="4"/>
    <cellStyle name="Normal" xfId="0" builtinId="0"/>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428626</xdr:colOff>
      <xdr:row>5</xdr:row>
      <xdr:rowOff>51089</xdr:rowOff>
    </xdr:from>
    <xdr:to>
      <xdr:col>10</xdr:col>
      <xdr:colOff>666751</xdr:colOff>
      <xdr:row>12</xdr:row>
      <xdr:rowOff>19050</xdr:rowOff>
    </xdr:to>
    <xdr:pic>
      <xdr:nvPicPr>
        <xdr:cNvPr id="3" name="Picture 2" descr="firm"/>
        <xdr:cNvPicPr>
          <a:picLocks noChangeAspect="1" noChangeArrowheads="1"/>
        </xdr:cNvPicPr>
      </xdr:nvPicPr>
      <xdr:blipFill>
        <a:blip xmlns:r="http://schemas.openxmlformats.org/officeDocument/2006/relationships" r:embed="rId1" cstate="print"/>
        <a:srcRect/>
        <a:stretch>
          <a:fillRect/>
        </a:stretch>
      </xdr:blipFill>
      <xdr:spPr bwMode="auto">
        <a:xfrm>
          <a:off x="9001126" y="1994189"/>
          <a:ext cx="1009650" cy="1101436"/>
        </a:xfrm>
        <a:prstGeom prst="rect">
          <a:avLst/>
        </a:prstGeom>
        <a:noFill/>
        <a:ln w="9525">
          <a:noFill/>
          <a:miter lim="800000"/>
          <a:headEnd/>
          <a:tailEnd/>
        </a:ln>
      </xdr:spPr>
    </xdr:pic>
    <xdr:clientData/>
  </xdr:twoCellAnchor>
  <xdr:twoCellAnchor editAs="oneCell">
    <xdr:from>
      <xdr:col>0</xdr:col>
      <xdr:colOff>152400</xdr:colOff>
      <xdr:row>0</xdr:row>
      <xdr:rowOff>104775</xdr:rowOff>
    </xdr:from>
    <xdr:to>
      <xdr:col>2</xdr:col>
      <xdr:colOff>114300</xdr:colOff>
      <xdr:row>0</xdr:row>
      <xdr:rowOff>681030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04775"/>
          <a:ext cx="2047875" cy="5762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8"/>
  <sheetViews>
    <sheetView zoomScale="75" workbookViewId="0">
      <selection activeCell="AO47" sqref="AO47"/>
    </sheetView>
  </sheetViews>
  <sheetFormatPr defaultRowHeight="12.75" x14ac:dyDescent="0.2"/>
  <cols>
    <col min="1" max="1" width="17.28515625" bestFit="1" customWidth="1"/>
    <col min="2" max="6" width="9.7109375" customWidth="1"/>
    <col min="7" max="7" width="6.7109375" customWidth="1"/>
    <col min="8" max="8" width="18.42578125" customWidth="1"/>
    <col min="9" max="10" width="9.7109375" customWidth="1"/>
    <col min="11" max="11" width="5.85546875" bestFit="1" customWidth="1"/>
    <col min="12" max="12" width="10.42578125" bestFit="1" customWidth="1"/>
    <col min="13" max="13" width="9.28515625" bestFit="1" customWidth="1"/>
    <col min="14" max="14" width="5" customWidth="1"/>
    <col min="15" max="15" width="17" customWidth="1"/>
    <col min="16" max="17" width="9.7109375" customWidth="1"/>
    <col min="18" max="18" width="5.85546875" bestFit="1" customWidth="1"/>
    <col min="19" max="20" width="9.7109375" customWidth="1"/>
    <col min="21" max="21" width="3.85546875" customWidth="1"/>
    <col min="22" max="22" width="17.42578125" customWidth="1"/>
    <col min="23" max="24" width="9.7109375" customWidth="1"/>
    <col min="25" max="25" width="5.85546875" bestFit="1" customWidth="1"/>
    <col min="26" max="27" width="9.7109375" customWidth="1"/>
    <col min="28" max="28" width="3.85546875" customWidth="1"/>
    <col min="29" max="29" width="21.42578125" customWidth="1"/>
    <col min="30" max="30" width="4.7109375" customWidth="1"/>
    <col min="32" max="32" width="5.85546875" bestFit="1" customWidth="1"/>
    <col min="35" max="35" width="5.140625" customWidth="1"/>
  </cols>
  <sheetData>
    <row r="1" spans="1:41" ht="20.25" customHeight="1" x14ac:dyDescent="0.25">
      <c r="A1" s="401" t="s">
        <v>14</v>
      </c>
      <c r="B1" s="401"/>
      <c r="C1" s="401"/>
      <c r="D1" s="401"/>
      <c r="E1" s="401"/>
      <c r="F1" s="401"/>
      <c r="G1" s="85" t="s">
        <v>109</v>
      </c>
      <c r="H1" s="401" t="s">
        <v>89</v>
      </c>
      <c r="I1" s="401"/>
      <c r="J1" s="401"/>
      <c r="K1" s="401"/>
      <c r="L1" s="401"/>
      <c r="M1" s="401"/>
      <c r="O1" s="401" t="s">
        <v>13</v>
      </c>
      <c r="P1" s="401"/>
      <c r="Q1" s="401"/>
      <c r="R1" s="401"/>
      <c r="S1" s="401"/>
      <c r="T1" s="401"/>
      <c r="V1" s="401" t="s">
        <v>90</v>
      </c>
      <c r="W1" s="401"/>
      <c r="X1" s="401"/>
      <c r="Y1" s="401"/>
      <c r="Z1" s="401"/>
      <c r="AA1" s="401"/>
      <c r="AC1" s="401" t="s">
        <v>15</v>
      </c>
      <c r="AD1" s="401"/>
      <c r="AE1" s="401"/>
      <c r="AF1" s="401"/>
      <c r="AG1" s="401"/>
      <c r="AH1" s="401"/>
      <c r="AJ1" s="401" t="s">
        <v>107</v>
      </c>
      <c r="AK1" s="401"/>
      <c r="AL1" s="401"/>
      <c r="AM1" s="401"/>
      <c r="AN1" s="401"/>
      <c r="AO1" s="401"/>
    </row>
    <row r="2" spans="1:41" ht="4.5" customHeight="1" x14ac:dyDescent="0.2">
      <c r="C2" s="1"/>
      <c r="J2" s="1"/>
      <c r="Q2" s="1"/>
      <c r="X2" s="1"/>
      <c r="AE2" s="1"/>
      <c r="AL2" s="1"/>
    </row>
    <row r="3" spans="1:41" ht="25.5" customHeight="1" x14ac:dyDescent="0.2">
      <c r="A3" s="32" t="s">
        <v>48</v>
      </c>
      <c r="B3" s="32"/>
      <c r="C3" s="33" t="s">
        <v>49</v>
      </c>
      <c r="D3" s="34" t="s">
        <v>50</v>
      </c>
      <c r="E3" s="35" t="s">
        <v>51</v>
      </c>
      <c r="F3" s="34" t="s">
        <v>52</v>
      </c>
      <c r="H3" s="32" t="s">
        <v>48</v>
      </c>
      <c r="I3" s="32"/>
      <c r="J3" s="33" t="s">
        <v>49</v>
      </c>
      <c r="K3" s="34" t="s">
        <v>50</v>
      </c>
      <c r="L3" s="35" t="s">
        <v>51</v>
      </c>
      <c r="M3" s="34" t="s">
        <v>52</v>
      </c>
      <c r="O3" s="32" t="s">
        <v>48</v>
      </c>
      <c r="P3" s="32"/>
      <c r="Q3" s="33" t="s">
        <v>49</v>
      </c>
      <c r="R3" s="34" t="s">
        <v>50</v>
      </c>
      <c r="S3" s="35" t="s">
        <v>51</v>
      </c>
      <c r="T3" s="34" t="s">
        <v>52</v>
      </c>
      <c r="V3" s="32" t="s">
        <v>48</v>
      </c>
      <c r="W3" s="32"/>
      <c r="X3" s="33" t="s">
        <v>49</v>
      </c>
      <c r="Y3" s="34" t="s">
        <v>50</v>
      </c>
      <c r="Z3" s="35" t="s">
        <v>51</v>
      </c>
      <c r="AA3" s="34" t="s">
        <v>52</v>
      </c>
      <c r="AC3" s="32" t="s">
        <v>48</v>
      </c>
      <c r="AD3" s="32"/>
      <c r="AE3" s="33" t="s">
        <v>49</v>
      </c>
      <c r="AF3" s="34" t="s">
        <v>50</v>
      </c>
      <c r="AG3" s="35" t="s">
        <v>51</v>
      </c>
      <c r="AH3" s="34" t="s">
        <v>52</v>
      </c>
      <c r="AJ3" s="32" t="s">
        <v>48</v>
      </c>
      <c r="AK3" s="32"/>
      <c r="AL3" s="33" t="s">
        <v>49</v>
      </c>
      <c r="AM3" s="34" t="s">
        <v>50</v>
      </c>
      <c r="AN3" s="35" t="s">
        <v>51</v>
      </c>
      <c r="AO3" s="34" t="s">
        <v>52</v>
      </c>
    </row>
    <row r="4" spans="1:41" ht="9" customHeight="1" x14ac:dyDescent="0.2">
      <c r="A4" s="36"/>
      <c r="B4" s="36"/>
      <c r="C4" s="37"/>
      <c r="D4" s="36"/>
      <c r="E4" s="36"/>
      <c r="F4" s="36"/>
      <c r="H4" s="36"/>
      <c r="I4" s="36"/>
      <c r="J4" s="37"/>
      <c r="K4" s="36"/>
      <c r="L4" s="36"/>
      <c r="M4" s="36"/>
      <c r="O4" s="36"/>
      <c r="P4" s="36"/>
      <c r="Q4" s="37"/>
      <c r="R4" s="36"/>
      <c r="S4" s="36"/>
      <c r="T4" s="36"/>
      <c r="V4" s="36"/>
      <c r="W4" s="36"/>
      <c r="X4" s="37"/>
      <c r="Y4" s="36"/>
      <c r="Z4" s="36"/>
      <c r="AA4" s="36"/>
      <c r="AC4" s="36"/>
      <c r="AD4" s="36"/>
      <c r="AE4" s="37"/>
      <c r="AF4" s="36"/>
      <c r="AG4" s="36"/>
      <c r="AH4" s="36"/>
      <c r="AJ4" s="36"/>
      <c r="AK4" s="36"/>
      <c r="AL4" s="37"/>
      <c r="AM4" s="36"/>
      <c r="AN4" s="36"/>
      <c r="AO4" s="36"/>
    </row>
    <row r="5" spans="1:41" ht="13.5" thickBot="1" x14ac:dyDescent="0.25">
      <c r="A5" s="2" t="s">
        <v>53</v>
      </c>
      <c r="B5" s="38"/>
      <c r="C5" s="39"/>
      <c r="D5" s="38"/>
      <c r="E5" s="38"/>
      <c r="F5" s="38"/>
      <c r="H5" s="2" t="s">
        <v>53</v>
      </c>
      <c r="I5" s="38"/>
      <c r="J5" s="39"/>
      <c r="K5" s="38"/>
      <c r="L5" s="38"/>
      <c r="M5" s="38"/>
      <c r="O5" s="2" t="s">
        <v>53</v>
      </c>
      <c r="P5" s="38"/>
      <c r="Q5" s="39"/>
      <c r="R5" s="38"/>
      <c r="S5" s="38"/>
      <c r="T5" s="38"/>
      <c r="V5" s="2" t="s">
        <v>53</v>
      </c>
      <c r="W5" s="38"/>
      <c r="X5" s="39"/>
      <c r="Y5" s="38"/>
      <c r="Z5" s="38"/>
      <c r="AA5" s="38"/>
      <c r="AC5" s="2" t="s">
        <v>53</v>
      </c>
      <c r="AD5" s="38"/>
      <c r="AE5" s="39"/>
      <c r="AF5" s="38"/>
      <c r="AG5" s="38"/>
      <c r="AH5" s="38"/>
      <c r="AJ5" s="2" t="s">
        <v>53</v>
      </c>
      <c r="AK5" s="38"/>
      <c r="AL5" s="39"/>
      <c r="AM5" s="38"/>
      <c r="AN5" s="38"/>
      <c r="AO5" s="38"/>
    </row>
    <row r="6" spans="1:41" ht="13.5" thickBot="1" x14ac:dyDescent="0.25">
      <c r="A6" s="40" t="str">
        <f>A1</f>
        <v>Corn</v>
      </c>
      <c r="B6" s="38"/>
      <c r="C6" s="39">
        <v>160</v>
      </c>
      <c r="D6" s="41" t="s">
        <v>54</v>
      </c>
      <c r="E6" s="42">
        <v>4</v>
      </c>
      <c r="F6" s="43">
        <f>C6*E6</f>
        <v>640</v>
      </c>
      <c r="H6" s="40" t="str">
        <f>H1</f>
        <v>Sugar Beets</v>
      </c>
      <c r="I6" s="38"/>
      <c r="J6" s="39">
        <v>28</v>
      </c>
      <c r="K6" s="41" t="s">
        <v>93</v>
      </c>
      <c r="L6" s="42">
        <v>43</v>
      </c>
      <c r="M6" s="43">
        <f>J6*L6</f>
        <v>1204</v>
      </c>
      <c r="N6" s="44"/>
      <c r="O6" s="40" t="str">
        <f>O1</f>
        <v>Soybean</v>
      </c>
      <c r="P6" s="38"/>
      <c r="Q6" s="39">
        <v>50</v>
      </c>
      <c r="R6" s="41" t="s">
        <v>94</v>
      </c>
      <c r="S6" s="42">
        <v>9.5</v>
      </c>
      <c r="T6" s="43">
        <f>Q6*S6</f>
        <v>475</v>
      </c>
      <c r="V6" s="40" t="str">
        <f>V1</f>
        <v>Navy Beans</v>
      </c>
      <c r="W6" s="38"/>
      <c r="X6" s="39">
        <v>20</v>
      </c>
      <c r="Y6" s="41" t="s">
        <v>54</v>
      </c>
      <c r="Z6" s="42">
        <v>30</v>
      </c>
      <c r="AA6" s="43">
        <f>X6*Z6</f>
        <v>600</v>
      </c>
      <c r="AC6" s="40" t="str">
        <f>AC1</f>
        <v>Wheat</v>
      </c>
      <c r="AD6" s="38"/>
      <c r="AE6" s="39">
        <v>80</v>
      </c>
      <c r="AF6" s="41" t="s">
        <v>94</v>
      </c>
      <c r="AG6" s="42">
        <v>6.75</v>
      </c>
      <c r="AH6" s="43">
        <f>AE6*AG6</f>
        <v>540</v>
      </c>
      <c r="AJ6" s="40" t="str">
        <f>AJ1</f>
        <v>Alfalfa</v>
      </c>
      <c r="AK6" s="38"/>
      <c r="AL6" s="39">
        <v>5.5</v>
      </c>
      <c r="AM6" s="41" t="s">
        <v>93</v>
      </c>
      <c r="AN6" s="42">
        <v>135</v>
      </c>
      <c r="AO6" s="43">
        <f>AL6*AN6</f>
        <v>742.5</v>
      </c>
    </row>
    <row r="7" spans="1:41" ht="13.5" thickBot="1" x14ac:dyDescent="0.25">
      <c r="A7" s="40"/>
      <c r="B7" s="38"/>
      <c r="C7" s="39"/>
      <c r="D7" s="41"/>
      <c r="E7" s="42"/>
      <c r="F7" s="43"/>
      <c r="H7" s="40"/>
      <c r="I7" s="38"/>
      <c r="J7" s="39"/>
      <c r="K7" s="41"/>
      <c r="L7" s="42"/>
      <c r="M7" s="43"/>
      <c r="N7" s="44"/>
      <c r="O7" s="40"/>
      <c r="P7" s="38"/>
      <c r="Q7" s="39"/>
      <c r="R7" s="41"/>
      <c r="S7" s="42"/>
      <c r="T7" s="43"/>
      <c r="V7" s="40"/>
      <c r="W7" s="38"/>
      <c r="X7" s="39"/>
      <c r="Y7" s="41"/>
      <c r="Z7" s="42"/>
      <c r="AA7" s="43"/>
      <c r="AC7" s="40" t="s">
        <v>95</v>
      </c>
      <c r="AD7" s="38"/>
      <c r="AE7" s="39"/>
      <c r="AF7" s="41"/>
      <c r="AG7" s="42"/>
      <c r="AH7" s="43"/>
      <c r="AJ7" s="40" t="s">
        <v>108</v>
      </c>
      <c r="AK7" s="38"/>
      <c r="AL7" s="39"/>
      <c r="AM7" s="41"/>
      <c r="AN7" s="42"/>
      <c r="AO7" s="43"/>
    </row>
    <row r="8" spans="1:41" ht="13.5" thickBot="1" x14ac:dyDescent="0.25">
      <c r="A8" s="40" t="s">
        <v>6</v>
      </c>
      <c r="B8" s="38"/>
      <c r="C8" s="39"/>
      <c r="D8" s="41"/>
      <c r="E8" s="42"/>
      <c r="F8" s="43">
        <v>10</v>
      </c>
      <c r="H8" s="40" t="s">
        <v>6</v>
      </c>
      <c r="I8" s="38"/>
      <c r="J8" s="39"/>
      <c r="K8" s="41"/>
      <c r="L8" s="42"/>
      <c r="M8" s="43">
        <v>10</v>
      </c>
      <c r="N8" s="44"/>
      <c r="O8" s="40" t="s">
        <v>6</v>
      </c>
      <c r="P8" s="38"/>
      <c r="Q8" s="39"/>
      <c r="R8" s="41"/>
      <c r="S8" s="42"/>
      <c r="T8" s="43">
        <v>10</v>
      </c>
      <c r="V8" s="40" t="s">
        <v>6</v>
      </c>
      <c r="W8" s="38"/>
      <c r="X8" s="39"/>
      <c r="Y8" s="41"/>
      <c r="Z8" s="42"/>
      <c r="AA8" s="43">
        <v>10</v>
      </c>
      <c r="AC8" s="40" t="s">
        <v>6</v>
      </c>
      <c r="AD8" s="38"/>
      <c r="AE8" s="39"/>
      <c r="AF8" s="41"/>
      <c r="AG8" s="42"/>
      <c r="AH8" s="43">
        <v>10</v>
      </c>
      <c r="AJ8" s="40" t="s">
        <v>6</v>
      </c>
      <c r="AK8" s="38"/>
      <c r="AL8" s="39"/>
      <c r="AM8" s="41"/>
      <c r="AN8" s="42"/>
      <c r="AO8" s="43">
        <v>10</v>
      </c>
    </row>
    <row r="9" spans="1:41" x14ac:dyDescent="0.2">
      <c r="A9" s="2" t="s">
        <v>55</v>
      </c>
      <c r="B9" s="38"/>
      <c r="C9" s="39"/>
      <c r="D9" s="45"/>
      <c r="E9" s="42"/>
      <c r="F9" s="46">
        <f>SUM(F6:F8)</f>
        <v>650</v>
      </c>
      <c r="H9" s="2" t="s">
        <v>55</v>
      </c>
      <c r="I9" s="38"/>
      <c r="J9" s="39"/>
      <c r="K9" s="45"/>
      <c r="L9" s="42"/>
      <c r="M9" s="46">
        <f>SUM(M6:M8)</f>
        <v>1214</v>
      </c>
      <c r="N9" s="44"/>
      <c r="O9" s="2" t="s">
        <v>55</v>
      </c>
      <c r="P9" s="38"/>
      <c r="Q9" s="39"/>
      <c r="R9" s="45"/>
      <c r="S9" s="42"/>
      <c r="T9" s="46">
        <f>SUM(T6:T8)</f>
        <v>485</v>
      </c>
      <c r="V9" s="2" t="s">
        <v>55</v>
      </c>
      <c r="W9" s="38"/>
      <c r="X9" s="39"/>
      <c r="Y9" s="45"/>
      <c r="Z9" s="42"/>
      <c r="AA9" s="46">
        <f>SUM(AA6:AA8)</f>
        <v>610</v>
      </c>
      <c r="AC9" s="2" t="s">
        <v>55</v>
      </c>
      <c r="AD9" s="38"/>
      <c r="AE9" s="39"/>
      <c r="AF9" s="45"/>
      <c r="AG9" s="42"/>
      <c r="AH9" s="46">
        <f>SUM(AH6:AH8)</f>
        <v>550</v>
      </c>
      <c r="AJ9" s="2" t="s">
        <v>55</v>
      </c>
      <c r="AK9" s="38"/>
      <c r="AL9" s="39"/>
      <c r="AM9" s="45"/>
      <c r="AN9" s="42"/>
      <c r="AO9" s="46">
        <f>SUM(AO6:AO8)</f>
        <v>752.5</v>
      </c>
    </row>
    <row r="10" spans="1:41" ht="8.25" customHeight="1" x14ac:dyDescent="0.2">
      <c r="A10" s="38"/>
      <c r="B10" s="38"/>
      <c r="C10" s="39"/>
      <c r="D10" s="45"/>
      <c r="E10" s="42"/>
      <c r="F10" s="36"/>
      <c r="H10" s="38"/>
      <c r="I10" s="38"/>
      <c r="J10" s="39"/>
      <c r="K10" s="45"/>
      <c r="L10" s="42"/>
      <c r="M10" s="36"/>
      <c r="N10" s="47"/>
      <c r="O10" s="38"/>
      <c r="P10" s="38"/>
      <c r="Q10" s="39"/>
      <c r="R10" s="45"/>
      <c r="S10" s="42"/>
      <c r="T10" s="36"/>
      <c r="V10" s="38"/>
      <c r="W10" s="38"/>
      <c r="X10" s="39"/>
      <c r="Y10" s="45"/>
      <c r="Z10" s="42"/>
      <c r="AA10" s="36"/>
      <c r="AC10" s="38"/>
      <c r="AD10" s="38"/>
      <c r="AE10" s="39"/>
      <c r="AF10" s="45"/>
      <c r="AG10" s="42"/>
      <c r="AH10" s="36"/>
      <c r="AJ10" s="38"/>
      <c r="AK10" s="38"/>
      <c r="AL10" s="39"/>
      <c r="AM10" s="45"/>
      <c r="AN10" s="42"/>
      <c r="AO10" s="36"/>
    </row>
    <row r="11" spans="1:41" ht="13.5" thickBot="1" x14ac:dyDescent="0.25">
      <c r="A11" s="2" t="s">
        <v>56</v>
      </c>
      <c r="B11" s="38"/>
      <c r="C11" s="39"/>
      <c r="D11" s="45"/>
      <c r="E11" s="42"/>
      <c r="F11" s="36"/>
      <c r="H11" s="2" t="s">
        <v>56</v>
      </c>
      <c r="I11" s="38"/>
      <c r="J11" s="39"/>
      <c r="K11" s="45"/>
      <c r="L11" s="42"/>
      <c r="M11" s="36"/>
      <c r="N11" s="47"/>
      <c r="O11" s="2" t="s">
        <v>56</v>
      </c>
      <c r="P11" s="38"/>
      <c r="Q11" s="39"/>
      <c r="R11" s="45"/>
      <c r="S11" s="42"/>
      <c r="T11" s="36"/>
      <c r="V11" s="2" t="s">
        <v>56</v>
      </c>
      <c r="W11" s="38"/>
      <c r="X11" s="39"/>
      <c r="Y11" s="45"/>
      <c r="Z11" s="42"/>
      <c r="AA11" s="36"/>
      <c r="AC11" s="2" t="s">
        <v>56</v>
      </c>
      <c r="AD11" s="38"/>
      <c r="AE11" s="39"/>
      <c r="AF11" s="45"/>
      <c r="AG11" s="42"/>
      <c r="AH11" s="36"/>
      <c r="AJ11" s="2" t="s">
        <v>56</v>
      </c>
      <c r="AK11" s="38"/>
      <c r="AL11" s="39"/>
      <c r="AM11" s="45"/>
      <c r="AN11" s="42"/>
      <c r="AO11" s="36"/>
    </row>
    <row r="12" spans="1:41" ht="13.5" thickBot="1" x14ac:dyDescent="0.25">
      <c r="A12" s="40" t="s">
        <v>57</v>
      </c>
      <c r="B12" s="38"/>
      <c r="C12" s="69">
        <v>0.35</v>
      </c>
      <c r="D12" s="41" t="s">
        <v>18</v>
      </c>
      <c r="E12" s="42">
        <v>260</v>
      </c>
      <c r="F12" s="43">
        <f t="shared" ref="F12:F30" si="0">C12*E12</f>
        <v>91</v>
      </c>
      <c r="H12" s="40" t="s">
        <v>57</v>
      </c>
      <c r="I12" s="38"/>
      <c r="J12" s="48">
        <v>20</v>
      </c>
      <c r="K12" s="41" t="s">
        <v>58</v>
      </c>
      <c r="L12" s="49">
        <v>4</v>
      </c>
      <c r="M12" s="43">
        <f t="shared" ref="M12:M30" si="1">J12*L12</f>
        <v>80</v>
      </c>
      <c r="N12" s="44"/>
      <c r="O12" s="40" t="s">
        <v>57</v>
      </c>
      <c r="P12" s="38"/>
      <c r="Q12" s="48">
        <v>60</v>
      </c>
      <c r="R12" s="41" t="s">
        <v>58</v>
      </c>
      <c r="S12" s="49">
        <v>1</v>
      </c>
      <c r="T12" s="43">
        <f t="shared" ref="T12:T32" si="2">Q12*S12</f>
        <v>60</v>
      </c>
      <c r="V12" s="40" t="s">
        <v>57</v>
      </c>
      <c r="W12" s="38"/>
      <c r="X12" s="48">
        <v>75</v>
      </c>
      <c r="Y12" s="41" t="s">
        <v>58</v>
      </c>
      <c r="Z12" s="49">
        <v>1</v>
      </c>
      <c r="AA12" s="43">
        <f t="shared" ref="AA12:AA30" si="3">X12*Z12</f>
        <v>75</v>
      </c>
      <c r="AC12" s="40" t="s">
        <v>57</v>
      </c>
      <c r="AD12" s="38"/>
      <c r="AE12" s="48">
        <v>120</v>
      </c>
      <c r="AF12" s="41" t="s">
        <v>58</v>
      </c>
      <c r="AG12" s="49">
        <v>0.4</v>
      </c>
      <c r="AH12" s="43">
        <f t="shared" ref="AH12:AH32" si="4">AE12*AG12</f>
        <v>48</v>
      </c>
      <c r="AJ12" s="40" t="s">
        <v>57</v>
      </c>
      <c r="AK12" s="38"/>
      <c r="AL12" s="48">
        <v>15</v>
      </c>
      <c r="AM12" s="41" t="s">
        <v>58</v>
      </c>
      <c r="AN12" s="49">
        <v>9</v>
      </c>
      <c r="AO12" s="43">
        <f t="shared" ref="AO12:AO20" si="5">AL12*AN12</f>
        <v>135</v>
      </c>
    </row>
    <row r="13" spans="1:41" ht="13.5" thickBot="1" x14ac:dyDescent="0.25">
      <c r="A13" s="40" t="s">
        <v>59</v>
      </c>
      <c r="B13" s="38"/>
      <c r="C13" s="39">
        <v>140</v>
      </c>
      <c r="D13" s="41" t="s">
        <v>58</v>
      </c>
      <c r="E13" s="42">
        <v>0.3</v>
      </c>
      <c r="F13" s="43">
        <f t="shared" si="0"/>
        <v>42</v>
      </c>
      <c r="H13" s="40" t="s">
        <v>59</v>
      </c>
      <c r="I13" s="38"/>
      <c r="J13" s="48">
        <v>130</v>
      </c>
      <c r="K13" s="41" t="s">
        <v>58</v>
      </c>
      <c r="L13" s="49">
        <v>0.3</v>
      </c>
      <c r="M13" s="43">
        <f t="shared" si="1"/>
        <v>39</v>
      </c>
      <c r="N13" s="44"/>
      <c r="O13" s="40" t="s">
        <v>59</v>
      </c>
      <c r="P13" s="38"/>
      <c r="Q13" s="48">
        <v>0</v>
      </c>
      <c r="R13" s="41" t="s">
        <v>58</v>
      </c>
      <c r="S13" s="49">
        <v>0.63</v>
      </c>
      <c r="T13" s="43">
        <f t="shared" si="2"/>
        <v>0</v>
      </c>
      <c r="V13" s="40" t="s">
        <v>59</v>
      </c>
      <c r="W13" s="38"/>
      <c r="X13" s="48">
        <v>60</v>
      </c>
      <c r="Y13" s="41" t="s">
        <v>58</v>
      </c>
      <c r="Z13" s="49">
        <v>0.3</v>
      </c>
      <c r="AA13" s="43">
        <f t="shared" si="3"/>
        <v>18</v>
      </c>
      <c r="AC13" s="40" t="s">
        <v>59</v>
      </c>
      <c r="AD13" s="38"/>
      <c r="AE13" s="48">
        <v>110</v>
      </c>
      <c r="AF13" s="41" t="s">
        <v>58</v>
      </c>
      <c r="AG13" s="49">
        <v>0.3</v>
      </c>
      <c r="AH13" s="43">
        <f t="shared" si="4"/>
        <v>33</v>
      </c>
      <c r="AJ13" s="40" t="s">
        <v>59</v>
      </c>
      <c r="AK13" s="38"/>
      <c r="AL13" s="48">
        <v>0</v>
      </c>
      <c r="AM13" s="41" t="s">
        <v>58</v>
      </c>
      <c r="AN13" s="49">
        <v>0.63</v>
      </c>
      <c r="AO13" s="43">
        <f t="shared" si="5"/>
        <v>0</v>
      </c>
    </row>
    <row r="14" spans="1:41" ht="13.5" thickBot="1" x14ac:dyDescent="0.25">
      <c r="A14" s="40" t="s">
        <v>60</v>
      </c>
      <c r="B14" s="38"/>
      <c r="C14" s="39">
        <v>60</v>
      </c>
      <c r="D14" s="41" t="s">
        <v>58</v>
      </c>
      <c r="E14" s="42">
        <v>0.43</v>
      </c>
      <c r="F14" s="43">
        <f t="shared" si="0"/>
        <v>25.8</v>
      </c>
      <c r="H14" s="40" t="s">
        <v>60</v>
      </c>
      <c r="I14" s="38"/>
      <c r="J14" s="48">
        <v>80</v>
      </c>
      <c r="K14" s="41" t="s">
        <v>58</v>
      </c>
      <c r="L14" s="49">
        <v>0.43</v>
      </c>
      <c r="M14" s="43">
        <f t="shared" si="1"/>
        <v>34.4</v>
      </c>
      <c r="N14" s="44"/>
      <c r="O14" s="40" t="s">
        <v>60</v>
      </c>
      <c r="P14" s="38"/>
      <c r="Q14" s="48">
        <v>60</v>
      </c>
      <c r="R14" s="41" t="s">
        <v>58</v>
      </c>
      <c r="S14" s="49">
        <v>0.43</v>
      </c>
      <c r="T14" s="43">
        <f t="shared" si="2"/>
        <v>25.8</v>
      </c>
      <c r="V14" s="40" t="s">
        <v>60</v>
      </c>
      <c r="W14" s="38"/>
      <c r="X14" s="48">
        <v>60</v>
      </c>
      <c r="Y14" s="41" t="s">
        <v>58</v>
      </c>
      <c r="Z14" s="49">
        <v>0.43</v>
      </c>
      <c r="AA14" s="43">
        <f t="shared" si="3"/>
        <v>25.8</v>
      </c>
      <c r="AC14" s="40" t="s">
        <v>60</v>
      </c>
      <c r="AD14" s="38"/>
      <c r="AE14" s="48">
        <v>55</v>
      </c>
      <c r="AF14" s="41" t="s">
        <v>58</v>
      </c>
      <c r="AG14" s="49">
        <v>0.43</v>
      </c>
      <c r="AH14" s="43">
        <f t="shared" si="4"/>
        <v>23.65</v>
      </c>
      <c r="AJ14" s="40" t="s">
        <v>60</v>
      </c>
      <c r="AK14" s="38"/>
      <c r="AL14" s="48">
        <v>75</v>
      </c>
      <c r="AM14" s="41" t="s">
        <v>58</v>
      </c>
      <c r="AN14" s="49">
        <v>0.43</v>
      </c>
      <c r="AO14" s="43">
        <f t="shared" si="5"/>
        <v>32.25</v>
      </c>
    </row>
    <row r="15" spans="1:41" ht="13.5" thickBot="1" x14ac:dyDescent="0.25">
      <c r="A15" s="40" t="s">
        <v>61</v>
      </c>
      <c r="B15" s="38"/>
      <c r="C15" s="39">
        <v>85</v>
      </c>
      <c r="D15" s="41" t="s">
        <v>58</v>
      </c>
      <c r="E15" s="42">
        <v>0.47</v>
      </c>
      <c r="F15" s="43">
        <f t="shared" si="0"/>
        <v>39.949999999999996</v>
      </c>
      <c r="H15" s="40" t="s">
        <v>61</v>
      </c>
      <c r="I15" s="38"/>
      <c r="J15" s="48">
        <v>150</v>
      </c>
      <c r="K15" s="41" t="s">
        <v>58</v>
      </c>
      <c r="L15" s="49">
        <v>0.47</v>
      </c>
      <c r="M15" s="43">
        <f t="shared" si="1"/>
        <v>70.5</v>
      </c>
      <c r="N15" s="44"/>
      <c r="O15" s="40" t="s">
        <v>61</v>
      </c>
      <c r="P15" s="38"/>
      <c r="Q15" s="48">
        <v>100</v>
      </c>
      <c r="R15" s="41" t="s">
        <v>58</v>
      </c>
      <c r="S15" s="49">
        <v>0.47</v>
      </c>
      <c r="T15" s="43">
        <f t="shared" si="2"/>
        <v>47</v>
      </c>
      <c r="V15" s="40" t="s">
        <v>61</v>
      </c>
      <c r="W15" s="38"/>
      <c r="X15" s="48">
        <v>90</v>
      </c>
      <c r="Y15" s="41" t="s">
        <v>58</v>
      </c>
      <c r="Z15" s="49">
        <v>0.47</v>
      </c>
      <c r="AA15" s="43">
        <f t="shared" si="3"/>
        <v>42.3</v>
      </c>
      <c r="AC15" s="40" t="s">
        <v>61</v>
      </c>
      <c r="AD15" s="38"/>
      <c r="AE15" s="48">
        <v>70</v>
      </c>
      <c r="AF15" s="41" t="s">
        <v>58</v>
      </c>
      <c r="AG15" s="49">
        <v>0.47</v>
      </c>
      <c r="AH15" s="43">
        <f t="shared" si="4"/>
        <v>32.9</v>
      </c>
      <c r="AJ15" s="40" t="s">
        <v>61</v>
      </c>
      <c r="AK15" s="38"/>
      <c r="AL15" s="48">
        <v>100</v>
      </c>
      <c r="AM15" s="41" t="s">
        <v>58</v>
      </c>
      <c r="AN15" s="49">
        <v>0.47</v>
      </c>
      <c r="AO15" s="43">
        <f t="shared" si="5"/>
        <v>47</v>
      </c>
    </row>
    <row r="16" spans="1:41" ht="13.5" thickBot="1" x14ac:dyDescent="0.25">
      <c r="A16" s="40" t="s">
        <v>62</v>
      </c>
      <c r="B16" s="38"/>
      <c r="C16" s="39">
        <v>0</v>
      </c>
      <c r="D16" s="41" t="s">
        <v>58</v>
      </c>
      <c r="E16" s="42">
        <v>0</v>
      </c>
      <c r="F16" s="43">
        <f t="shared" si="0"/>
        <v>0</v>
      </c>
      <c r="H16" s="40" t="s">
        <v>62</v>
      </c>
      <c r="I16" s="38"/>
      <c r="J16" s="48">
        <v>0</v>
      </c>
      <c r="K16" s="41" t="s">
        <v>58</v>
      </c>
      <c r="L16" s="49">
        <v>0</v>
      </c>
      <c r="M16" s="43">
        <f t="shared" si="1"/>
        <v>0</v>
      </c>
      <c r="N16" s="44"/>
      <c r="O16" s="40" t="s">
        <v>62</v>
      </c>
      <c r="P16" s="38"/>
      <c r="Q16" s="48">
        <v>0</v>
      </c>
      <c r="R16" s="41" t="s">
        <v>58</v>
      </c>
      <c r="S16" s="49">
        <v>0</v>
      </c>
      <c r="T16" s="43">
        <f t="shared" si="2"/>
        <v>0</v>
      </c>
      <c r="V16" s="40" t="s">
        <v>62</v>
      </c>
      <c r="W16" s="38"/>
      <c r="X16" s="48">
        <v>0</v>
      </c>
      <c r="Y16" s="41" t="s">
        <v>58</v>
      </c>
      <c r="Z16" s="49">
        <v>0</v>
      </c>
      <c r="AA16" s="43">
        <f t="shared" si="3"/>
        <v>0</v>
      </c>
      <c r="AC16" s="40" t="s">
        <v>62</v>
      </c>
      <c r="AD16" s="38"/>
      <c r="AE16" s="48">
        <v>0</v>
      </c>
      <c r="AF16" s="41" t="s">
        <v>58</v>
      </c>
      <c r="AG16" s="49">
        <v>0</v>
      </c>
      <c r="AH16" s="43">
        <f t="shared" si="4"/>
        <v>0</v>
      </c>
      <c r="AJ16" s="40" t="s">
        <v>62</v>
      </c>
      <c r="AK16" s="38"/>
      <c r="AL16" s="48">
        <v>0</v>
      </c>
      <c r="AM16" s="41" t="s">
        <v>58</v>
      </c>
      <c r="AN16" s="49">
        <v>0</v>
      </c>
      <c r="AO16" s="43">
        <f t="shared" si="5"/>
        <v>0</v>
      </c>
    </row>
    <row r="17" spans="1:41" ht="13.5" customHeight="1" thickBot="1" x14ac:dyDescent="0.25">
      <c r="A17" s="40" t="s">
        <v>63</v>
      </c>
      <c r="B17" s="38"/>
      <c r="C17" s="39"/>
      <c r="D17" s="41"/>
      <c r="E17" s="42"/>
      <c r="F17" s="43">
        <v>29.25</v>
      </c>
      <c r="H17" s="40" t="s">
        <v>63</v>
      </c>
      <c r="I17" s="38"/>
      <c r="J17" s="39">
        <v>1</v>
      </c>
      <c r="K17" s="41"/>
      <c r="L17" s="42">
        <v>35</v>
      </c>
      <c r="M17" s="43">
        <f t="shared" si="1"/>
        <v>35</v>
      </c>
      <c r="N17" s="44"/>
      <c r="O17" s="40" t="s">
        <v>63</v>
      </c>
      <c r="P17" s="38"/>
      <c r="Q17" s="39">
        <v>4</v>
      </c>
      <c r="R17" s="41" t="s">
        <v>104</v>
      </c>
      <c r="S17" s="42">
        <v>6.5</v>
      </c>
      <c r="T17" s="43">
        <f t="shared" si="2"/>
        <v>26</v>
      </c>
      <c r="V17" s="40" t="s">
        <v>63</v>
      </c>
      <c r="W17" s="38"/>
      <c r="X17" s="39">
        <v>1</v>
      </c>
      <c r="Y17" s="41"/>
      <c r="Z17" s="42">
        <v>26.5</v>
      </c>
      <c r="AA17" s="43">
        <f t="shared" si="3"/>
        <v>26.5</v>
      </c>
      <c r="AC17" s="40" t="s">
        <v>63</v>
      </c>
      <c r="AD17" s="38"/>
      <c r="AE17" s="39">
        <v>1</v>
      </c>
      <c r="AF17" s="41" t="s">
        <v>96</v>
      </c>
      <c r="AG17" s="42">
        <v>6.6</v>
      </c>
      <c r="AH17" s="43">
        <f t="shared" si="4"/>
        <v>6.6</v>
      </c>
      <c r="AJ17" s="40" t="s">
        <v>63</v>
      </c>
      <c r="AK17" s="38"/>
      <c r="AL17" s="39">
        <v>0</v>
      </c>
      <c r="AM17" s="41" t="s">
        <v>96</v>
      </c>
      <c r="AN17" s="42">
        <v>6.6</v>
      </c>
      <c r="AO17" s="43">
        <f t="shared" si="5"/>
        <v>0</v>
      </c>
    </row>
    <row r="18" spans="1:41" ht="13.5" customHeight="1" thickBot="1" x14ac:dyDescent="0.25">
      <c r="A18" s="40" t="s">
        <v>64</v>
      </c>
      <c r="B18" s="38"/>
      <c r="C18" s="39">
        <v>0</v>
      </c>
      <c r="D18" s="41" t="s">
        <v>65</v>
      </c>
      <c r="E18" s="42">
        <v>27.5</v>
      </c>
      <c r="F18" s="43">
        <f t="shared" si="0"/>
        <v>0</v>
      </c>
      <c r="H18" s="40" t="s">
        <v>64</v>
      </c>
      <c r="I18" s="38"/>
      <c r="J18" s="48">
        <v>1.5</v>
      </c>
      <c r="K18" s="41" t="s">
        <v>65</v>
      </c>
      <c r="L18" s="49">
        <v>19.75</v>
      </c>
      <c r="M18" s="43">
        <f t="shared" si="1"/>
        <v>29.625</v>
      </c>
      <c r="N18" s="44"/>
      <c r="O18" s="40" t="s">
        <v>64</v>
      </c>
      <c r="P18" s="38"/>
      <c r="Q18" s="48">
        <v>1</v>
      </c>
      <c r="R18" s="41" t="s">
        <v>65</v>
      </c>
      <c r="S18" s="49">
        <v>22</v>
      </c>
      <c r="T18" s="43">
        <f t="shared" si="2"/>
        <v>22</v>
      </c>
      <c r="V18" s="40" t="s">
        <v>64</v>
      </c>
      <c r="W18" s="38"/>
      <c r="X18" s="48">
        <v>1</v>
      </c>
      <c r="Y18" s="41" t="s">
        <v>65</v>
      </c>
      <c r="Z18" s="49">
        <v>27.5</v>
      </c>
      <c r="AA18" s="43">
        <f t="shared" si="3"/>
        <v>27.5</v>
      </c>
      <c r="AC18" s="40" t="s">
        <v>64</v>
      </c>
      <c r="AD18" s="38"/>
      <c r="AE18" s="48">
        <v>1</v>
      </c>
      <c r="AF18" s="41" t="s">
        <v>65</v>
      </c>
      <c r="AG18" s="49">
        <v>22.5</v>
      </c>
      <c r="AH18" s="43">
        <f t="shared" si="4"/>
        <v>22.5</v>
      </c>
      <c r="AJ18" s="40" t="s">
        <v>64</v>
      </c>
      <c r="AK18" s="38"/>
      <c r="AL18" s="48">
        <v>0</v>
      </c>
      <c r="AM18" s="41" t="s">
        <v>65</v>
      </c>
      <c r="AN18" s="49">
        <v>22.5</v>
      </c>
      <c r="AO18" s="43">
        <f t="shared" si="5"/>
        <v>0</v>
      </c>
    </row>
    <row r="19" spans="1:41" ht="13.5" customHeight="1" thickBot="1" x14ac:dyDescent="0.25">
      <c r="A19" s="40" t="s">
        <v>66</v>
      </c>
      <c r="B19" s="38"/>
      <c r="C19" s="39">
        <v>0</v>
      </c>
      <c r="D19" s="41" t="s">
        <v>65</v>
      </c>
      <c r="E19" s="42">
        <v>0</v>
      </c>
      <c r="F19" s="43">
        <f t="shared" si="0"/>
        <v>0</v>
      </c>
      <c r="H19" s="40" t="s">
        <v>66</v>
      </c>
      <c r="I19" s="38"/>
      <c r="J19" s="48">
        <v>1</v>
      </c>
      <c r="K19" s="41" t="s">
        <v>65</v>
      </c>
      <c r="L19" s="49">
        <v>14</v>
      </c>
      <c r="M19" s="43">
        <f t="shared" si="1"/>
        <v>14</v>
      </c>
      <c r="N19" s="44"/>
      <c r="O19" s="40" t="s">
        <v>66</v>
      </c>
      <c r="P19" s="38"/>
      <c r="Q19" s="48">
        <v>0</v>
      </c>
      <c r="R19" s="41" t="s">
        <v>65</v>
      </c>
      <c r="S19" s="49">
        <v>0</v>
      </c>
      <c r="T19" s="43">
        <f t="shared" si="2"/>
        <v>0</v>
      </c>
      <c r="V19" s="40" t="s">
        <v>66</v>
      </c>
      <c r="W19" s="38"/>
      <c r="X19" s="48">
        <v>0.5</v>
      </c>
      <c r="Y19" s="41" t="s">
        <v>65</v>
      </c>
      <c r="Z19" s="49">
        <v>12</v>
      </c>
      <c r="AA19" s="43">
        <f t="shared" si="3"/>
        <v>6</v>
      </c>
      <c r="AC19" s="40" t="s">
        <v>66</v>
      </c>
      <c r="AD19" s="38"/>
      <c r="AE19" s="48">
        <v>0</v>
      </c>
      <c r="AF19" s="41" t="s">
        <v>97</v>
      </c>
      <c r="AG19" s="49">
        <v>2.58</v>
      </c>
      <c r="AH19" s="43">
        <f t="shared" si="4"/>
        <v>0</v>
      </c>
      <c r="AJ19" s="40" t="s">
        <v>66</v>
      </c>
      <c r="AK19" s="38"/>
      <c r="AL19" s="48">
        <v>2</v>
      </c>
      <c r="AM19" s="41" t="s">
        <v>65</v>
      </c>
      <c r="AN19" s="49">
        <v>7</v>
      </c>
      <c r="AO19" s="43">
        <f t="shared" si="5"/>
        <v>14</v>
      </c>
    </row>
    <row r="20" spans="1:41" ht="13.5" customHeight="1" thickBot="1" x14ac:dyDescent="0.25">
      <c r="A20" s="40" t="s">
        <v>67</v>
      </c>
      <c r="B20" s="38"/>
      <c r="C20" s="39"/>
      <c r="D20" s="41"/>
      <c r="E20" s="42"/>
      <c r="F20" s="43"/>
      <c r="H20" s="40" t="s">
        <v>67</v>
      </c>
      <c r="I20" s="38"/>
      <c r="J20" s="39"/>
      <c r="K20" s="41"/>
      <c r="L20" s="42"/>
      <c r="M20" s="43"/>
      <c r="N20" s="44"/>
      <c r="O20" s="40" t="s">
        <v>67</v>
      </c>
      <c r="P20" s="38"/>
      <c r="Q20" s="39"/>
      <c r="R20" s="41"/>
      <c r="S20" s="42"/>
      <c r="T20" s="43">
        <f t="shared" si="2"/>
        <v>0</v>
      </c>
      <c r="V20" s="40" t="s">
        <v>67</v>
      </c>
      <c r="W20" s="38"/>
      <c r="X20" s="39"/>
      <c r="Y20" s="41"/>
      <c r="Z20" s="42"/>
      <c r="AA20" s="43">
        <v>0</v>
      </c>
      <c r="AC20" s="40" t="s">
        <v>67</v>
      </c>
      <c r="AD20" s="38"/>
      <c r="AE20" s="39"/>
      <c r="AF20" s="41"/>
      <c r="AG20" s="42"/>
      <c r="AH20" s="43">
        <f t="shared" si="4"/>
        <v>0</v>
      </c>
      <c r="AJ20" s="40" t="s">
        <v>67</v>
      </c>
      <c r="AK20" s="38"/>
      <c r="AL20" s="39"/>
      <c r="AM20" s="41"/>
      <c r="AN20" s="42"/>
      <c r="AO20" s="43">
        <f t="shared" si="5"/>
        <v>0</v>
      </c>
    </row>
    <row r="21" spans="1:41" ht="13.5" customHeight="1" thickBot="1" x14ac:dyDescent="0.25">
      <c r="A21" s="40" t="s">
        <v>68</v>
      </c>
      <c r="B21" s="38"/>
      <c r="C21" s="39"/>
      <c r="D21" s="41"/>
      <c r="E21" s="42"/>
      <c r="F21" s="43">
        <v>40</v>
      </c>
      <c r="H21" s="40" t="s">
        <v>68</v>
      </c>
      <c r="I21" s="38"/>
      <c r="J21" s="39"/>
      <c r="K21" s="41"/>
      <c r="L21" s="42"/>
      <c r="M21" s="43">
        <v>44</v>
      </c>
      <c r="N21" s="44"/>
      <c r="O21" s="40" t="s">
        <v>68</v>
      </c>
      <c r="P21" s="38"/>
      <c r="Q21" s="39"/>
      <c r="R21" s="41"/>
      <c r="S21" s="42"/>
      <c r="T21" s="43">
        <v>30</v>
      </c>
      <c r="V21" s="40" t="s">
        <v>68</v>
      </c>
      <c r="W21" s="38"/>
      <c r="X21" s="39"/>
      <c r="Y21" s="41"/>
      <c r="Z21" s="42"/>
      <c r="AA21" s="43">
        <v>30</v>
      </c>
      <c r="AC21" s="40" t="s">
        <v>68</v>
      </c>
      <c r="AD21" s="38"/>
      <c r="AE21" s="39"/>
      <c r="AF21" s="41"/>
      <c r="AG21" s="42"/>
      <c r="AH21" s="43">
        <v>30</v>
      </c>
      <c r="AJ21" s="40" t="s">
        <v>68</v>
      </c>
      <c r="AK21" s="38"/>
      <c r="AL21" s="39"/>
      <c r="AM21" s="41"/>
      <c r="AN21" s="42"/>
      <c r="AO21" s="43">
        <v>30</v>
      </c>
    </row>
    <row r="22" spans="1:41" ht="13.5" customHeight="1" thickBot="1" x14ac:dyDescent="0.25">
      <c r="A22" s="40" t="s">
        <v>69</v>
      </c>
      <c r="B22" s="38"/>
      <c r="C22" s="48">
        <v>5.5</v>
      </c>
      <c r="D22" s="41" t="s">
        <v>91</v>
      </c>
      <c r="E22" s="49">
        <v>2.65</v>
      </c>
      <c r="F22" s="43">
        <f>C22*E22</f>
        <v>14.574999999999999</v>
      </c>
      <c r="H22" s="40" t="s">
        <v>69</v>
      </c>
      <c r="I22" s="38"/>
      <c r="J22" s="48">
        <v>14</v>
      </c>
      <c r="K22" s="41" t="s">
        <v>91</v>
      </c>
      <c r="L22" s="49">
        <v>2.5499999999999998</v>
      </c>
      <c r="M22" s="43">
        <f>J22*L22</f>
        <v>35.699999999999996</v>
      </c>
      <c r="N22" s="44"/>
      <c r="O22" s="40" t="s">
        <v>69</v>
      </c>
      <c r="P22" s="38"/>
      <c r="Q22" s="48">
        <v>4.5</v>
      </c>
      <c r="R22" s="41" t="s">
        <v>91</v>
      </c>
      <c r="S22" s="49">
        <v>2.5499999999999998</v>
      </c>
      <c r="T22" s="43">
        <f>Q22*S22</f>
        <v>11.475</v>
      </c>
      <c r="V22" s="40" t="s">
        <v>69</v>
      </c>
      <c r="W22" s="38"/>
      <c r="X22" s="48">
        <v>7</v>
      </c>
      <c r="Y22" s="41" t="s">
        <v>91</v>
      </c>
      <c r="Z22" s="49">
        <v>2.5499999999999998</v>
      </c>
      <c r="AA22" s="43">
        <f>X22*Z22</f>
        <v>17.849999999999998</v>
      </c>
      <c r="AC22" s="40" t="s">
        <v>69</v>
      </c>
      <c r="AD22" s="38"/>
      <c r="AE22" s="48">
        <v>4</v>
      </c>
      <c r="AF22" s="41" t="s">
        <v>91</v>
      </c>
      <c r="AG22" s="49">
        <v>2.5499999999999998</v>
      </c>
      <c r="AH22" s="43">
        <f>AE22*AG22</f>
        <v>10.199999999999999</v>
      </c>
      <c r="AJ22" s="40" t="s">
        <v>69</v>
      </c>
      <c r="AK22" s="38"/>
      <c r="AL22" s="48">
        <v>10</v>
      </c>
      <c r="AM22" s="41" t="s">
        <v>91</v>
      </c>
      <c r="AN22" s="49">
        <v>2.5499999999999998</v>
      </c>
      <c r="AO22" s="43">
        <f>AL22*AN22</f>
        <v>25.5</v>
      </c>
    </row>
    <row r="23" spans="1:41" ht="13.5" customHeight="1" thickBot="1" x14ac:dyDescent="0.25">
      <c r="A23" s="40" t="s">
        <v>70</v>
      </c>
      <c r="B23" s="38"/>
      <c r="C23" s="39"/>
      <c r="D23" s="41"/>
      <c r="E23" s="42"/>
      <c r="F23" s="43">
        <v>5</v>
      </c>
      <c r="H23" s="40" t="s">
        <v>70</v>
      </c>
      <c r="I23" s="38"/>
      <c r="J23" s="39"/>
      <c r="K23" s="41"/>
      <c r="L23" s="42"/>
      <c r="M23" s="43">
        <v>5</v>
      </c>
      <c r="N23" s="44"/>
      <c r="O23" s="40" t="s">
        <v>70</v>
      </c>
      <c r="P23" s="38"/>
      <c r="Q23" s="39"/>
      <c r="R23" s="41"/>
      <c r="S23" s="42"/>
      <c r="T23" s="43">
        <v>5</v>
      </c>
      <c r="V23" s="40" t="s">
        <v>70</v>
      </c>
      <c r="W23" s="38"/>
      <c r="X23" s="39"/>
      <c r="Y23" s="41"/>
      <c r="Z23" s="42"/>
      <c r="AA23" s="43">
        <v>5</v>
      </c>
      <c r="AC23" s="40" t="s">
        <v>70</v>
      </c>
      <c r="AD23" s="38"/>
      <c r="AE23" s="39"/>
      <c r="AF23" s="41"/>
      <c r="AG23" s="42"/>
      <c r="AH23" s="43">
        <v>5</v>
      </c>
      <c r="AJ23" s="40" t="s">
        <v>70</v>
      </c>
      <c r="AK23" s="38"/>
      <c r="AL23" s="39"/>
      <c r="AM23" s="41"/>
      <c r="AN23" s="42"/>
      <c r="AO23" s="43">
        <v>5</v>
      </c>
    </row>
    <row r="24" spans="1:41" ht="13.5" customHeight="1" thickBot="1" x14ac:dyDescent="0.25">
      <c r="A24" s="40" t="s">
        <v>71</v>
      </c>
      <c r="B24" s="38"/>
      <c r="C24" s="39"/>
      <c r="D24" s="41"/>
      <c r="E24" s="42"/>
      <c r="F24" s="43"/>
      <c r="H24" s="40" t="s">
        <v>71</v>
      </c>
      <c r="I24" s="38"/>
      <c r="J24" s="39"/>
      <c r="K24" s="41"/>
      <c r="L24" s="42"/>
      <c r="M24" s="43">
        <v>20</v>
      </c>
      <c r="N24" s="44"/>
      <c r="O24" s="40" t="s">
        <v>71</v>
      </c>
      <c r="P24" s="38"/>
      <c r="Q24" s="39"/>
      <c r="R24" s="41"/>
      <c r="S24" s="42"/>
      <c r="T24" s="43"/>
      <c r="V24" s="40" t="s">
        <v>71</v>
      </c>
      <c r="W24" s="38"/>
      <c r="X24" s="39"/>
      <c r="Y24" s="41"/>
      <c r="Z24" s="42"/>
      <c r="AA24" s="43">
        <v>15</v>
      </c>
      <c r="AC24" s="40" t="s">
        <v>71</v>
      </c>
      <c r="AD24" s="38"/>
      <c r="AE24" s="39"/>
      <c r="AF24" s="41"/>
      <c r="AG24" s="42"/>
      <c r="AH24" s="43"/>
      <c r="AJ24" s="40" t="s">
        <v>71</v>
      </c>
      <c r="AK24" s="38"/>
      <c r="AL24" s="39"/>
      <c r="AM24" s="41"/>
      <c r="AN24" s="42"/>
      <c r="AO24" s="43"/>
    </row>
    <row r="25" spans="1:41" ht="13.5" customHeight="1" thickBot="1" x14ac:dyDescent="0.25">
      <c r="A25" s="40" t="s">
        <v>72</v>
      </c>
      <c r="C25" s="70">
        <f>C6</f>
        <v>160</v>
      </c>
      <c r="D25" t="s">
        <v>94</v>
      </c>
      <c r="E25" s="50">
        <v>0.25</v>
      </c>
      <c r="F25" s="43">
        <f>C25*E25</f>
        <v>40</v>
      </c>
      <c r="H25" s="40" t="s">
        <v>72</v>
      </c>
      <c r="J25" s="70">
        <f>J6</f>
        <v>28</v>
      </c>
      <c r="L25" s="50">
        <v>0</v>
      </c>
      <c r="M25" s="43">
        <f>J25*L25</f>
        <v>0</v>
      </c>
      <c r="N25" s="44"/>
      <c r="O25" s="40" t="s">
        <v>72</v>
      </c>
      <c r="Q25" s="70">
        <f>Q6</f>
        <v>50</v>
      </c>
      <c r="R25" t="s">
        <v>99</v>
      </c>
      <c r="S25" s="50">
        <v>0</v>
      </c>
      <c r="T25" s="43">
        <f>Q25*S25</f>
        <v>0</v>
      </c>
      <c r="V25" s="40" t="s">
        <v>72</v>
      </c>
      <c r="X25" s="70">
        <f>X6</f>
        <v>20</v>
      </c>
      <c r="Y25" t="s">
        <v>99</v>
      </c>
      <c r="Z25" s="50">
        <v>0</v>
      </c>
      <c r="AA25" s="43">
        <f>X25*Z25</f>
        <v>0</v>
      </c>
      <c r="AC25" s="40" t="s">
        <v>72</v>
      </c>
      <c r="AE25" s="70">
        <f>AE6</f>
        <v>80</v>
      </c>
      <c r="AF25" t="s">
        <v>99</v>
      </c>
      <c r="AG25" s="50">
        <v>0</v>
      </c>
      <c r="AH25" s="43">
        <f>AE25*AG25</f>
        <v>0</v>
      </c>
      <c r="AJ25" s="40" t="s">
        <v>72</v>
      </c>
      <c r="AL25" s="70">
        <f>AL6</f>
        <v>5.5</v>
      </c>
      <c r="AM25" t="s">
        <v>99</v>
      </c>
      <c r="AN25" s="50">
        <v>0</v>
      </c>
      <c r="AO25" s="43">
        <f>AL25*AN25</f>
        <v>0</v>
      </c>
    </row>
    <row r="26" spans="1:41" ht="13.5" customHeight="1" thickBot="1" x14ac:dyDescent="0.25">
      <c r="A26" s="40" t="s">
        <v>73</v>
      </c>
      <c r="B26" s="38"/>
      <c r="C26" s="39"/>
      <c r="D26" s="41"/>
      <c r="E26" s="42"/>
      <c r="F26" s="43"/>
      <c r="H26" s="40" t="s">
        <v>73</v>
      </c>
      <c r="I26" s="38"/>
      <c r="J26" s="39"/>
      <c r="K26" s="41"/>
      <c r="L26" s="42"/>
      <c r="M26" s="43"/>
      <c r="N26" s="44"/>
      <c r="O26" s="40" t="s">
        <v>73</v>
      </c>
      <c r="P26" s="38"/>
      <c r="Q26" s="39"/>
      <c r="R26" s="41"/>
      <c r="S26" s="42"/>
      <c r="T26" s="43"/>
      <c r="V26" s="40" t="s">
        <v>73</v>
      </c>
      <c r="W26" s="38"/>
      <c r="X26" s="39"/>
      <c r="Y26" s="41"/>
      <c r="Z26" s="42"/>
      <c r="AA26" s="43"/>
      <c r="AC26" s="40" t="s">
        <v>73</v>
      </c>
      <c r="AD26" s="38"/>
      <c r="AE26" s="39"/>
      <c r="AF26" s="41"/>
      <c r="AG26" s="42"/>
      <c r="AH26" s="43"/>
      <c r="AJ26" s="40" t="s">
        <v>73</v>
      </c>
      <c r="AK26" s="38"/>
      <c r="AL26" s="39"/>
      <c r="AM26" s="41"/>
      <c r="AN26" s="42"/>
      <c r="AO26" s="43"/>
    </row>
    <row r="27" spans="1:41" ht="13.5" customHeight="1" thickBot="1" x14ac:dyDescent="0.25">
      <c r="A27" s="40" t="s">
        <v>74</v>
      </c>
      <c r="B27" s="38"/>
      <c r="C27" s="39"/>
      <c r="D27" s="41"/>
      <c r="E27" s="42"/>
      <c r="F27" s="43"/>
      <c r="H27" s="40" t="s">
        <v>74</v>
      </c>
      <c r="I27" s="38"/>
      <c r="J27" s="39"/>
      <c r="K27" s="41"/>
      <c r="L27" s="42"/>
      <c r="M27" s="43"/>
      <c r="N27" s="44"/>
      <c r="O27" s="40" t="s">
        <v>74</v>
      </c>
      <c r="P27" s="38"/>
      <c r="Q27" s="39"/>
      <c r="R27" s="41"/>
      <c r="S27" s="42"/>
      <c r="T27" s="43"/>
      <c r="V27" s="40" t="s">
        <v>74</v>
      </c>
      <c r="W27" s="38"/>
      <c r="X27" s="39"/>
      <c r="Y27" s="41"/>
      <c r="Z27" s="42"/>
      <c r="AA27" s="43"/>
      <c r="AC27" s="40" t="s">
        <v>74</v>
      </c>
      <c r="AD27" s="38"/>
      <c r="AE27" s="39"/>
      <c r="AF27" s="41"/>
      <c r="AG27" s="42"/>
      <c r="AH27" s="43"/>
      <c r="AJ27" s="40" t="s">
        <v>74</v>
      </c>
      <c r="AK27" s="38"/>
      <c r="AL27" s="39"/>
      <c r="AM27" s="41"/>
      <c r="AN27" s="42"/>
      <c r="AO27" s="43">
        <v>15</v>
      </c>
    </row>
    <row r="28" spans="1:41" ht="13.5" customHeight="1" thickBot="1" x14ac:dyDescent="0.25">
      <c r="A28" s="51"/>
      <c r="C28" s="52"/>
      <c r="D28" s="53"/>
      <c r="E28" s="54"/>
      <c r="F28" s="43">
        <f>C28*E28</f>
        <v>0</v>
      </c>
      <c r="H28" s="51" t="s">
        <v>100</v>
      </c>
      <c r="J28" s="52"/>
      <c r="K28" s="53"/>
      <c r="L28" s="54"/>
      <c r="M28" s="43">
        <v>100</v>
      </c>
      <c r="N28" s="44"/>
      <c r="O28" s="51"/>
      <c r="Q28" s="52"/>
      <c r="R28" s="53"/>
      <c r="S28" s="54"/>
      <c r="T28" s="43">
        <f>Q28*S28</f>
        <v>0</v>
      </c>
      <c r="V28" s="51"/>
      <c r="X28" s="52"/>
      <c r="Y28" s="53"/>
      <c r="Z28" s="54"/>
      <c r="AA28" s="43">
        <f>X28*Z28</f>
        <v>0</v>
      </c>
      <c r="AC28" s="51"/>
      <c r="AE28" s="52"/>
      <c r="AF28" s="53"/>
      <c r="AG28" s="54"/>
      <c r="AH28" s="43">
        <f>AE28*AG28</f>
        <v>0</v>
      </c>
      <c r="AJ28" s="51"/>
      <c r="AL28" s="52"/>
      <c r="AM28" s="53"/>
      <c r="AN28" s="54"/>
      <c r="AO28" s="43">
        <f>AL28*AN28</f>
        <v>0</v>
      </c>
    </row>
    <row r="29" spans="1:41" ht="13.5" customHeight="1" thickBot="1" x14ac:dyDescent="0.25">
      <c r="A29" s="51" t="s">
        <v>92</v>
      </c>
      <c r="C29" s="48">
        <f>C6</f>
        <v>160</v>
      </c>
      <c r="D29" s="66" t="s">
        <v>94</v>
      </c>
      <c r="E29" s="49">
        <v>0.15</v>
      </c>
      <c r="F29" s="43">
        <f>C29*E29</f>
        <v>24</v>
      </c>
      <c r="H29" s="51" t="s">
        <v>92</v>
      </c>
      <c r="J29" s="48">
        <v>28</v>
      </c>
      <c r="K29" s="41" t="s">
        <v>93</v>
      </c>
      <c r="L29" s="49">
        <v>3.5</v>
      </c>
      <c r="M29" s="43">
        <f t="shared" si="1"/>
        <v>98</v>
      </c>
      <c r="N29" s="44"/>
      <c r="O29" s="40" t="s">
        <v>92</v>
      </c>
      <c r="P29" s="38"/>
      <c r="Q29" s="39">
        <f>Q6</f>
        <v>50</v>
      </c>
      <c r="R29" s="41" t="s">
        <v>94</v>
      </c>
      <c r="S29" s="42">
        <v>0.3</v>
      </c>
      <c r="T29" s="43">
        <f>Q29*S29</f>
        <v>15</v>
      </c>
      <c r="V29" s="40" t="s">
        <v>92</v>
      </c>
      <c r="W29" s="38"/>
      <c r="X29" s="39">
        <v>20</v>
      </c>
      <c r="Y29" s="41" t="s">
        <v>54</v>
      </c>
      <c r="Z29" s="42">
        <v>0.35</v>
      </c>
      <c r="AA29" s="43">
        <f t="shared" si="3"/>
        <v>7</v>
      </c>
      <c r="AC29" s="40" t="s">
        <v>92</v>
      </c>
      <c r="AD29" s="38"/>
      <c r="AE29" s="39">
        <f>AE6</f>
        <v>80</v>
      </c>
      <c r="AF29" s="41"/>
      <c r="AG29" s="42">
        <v>0.15</v>
      </c>
      <c r="AH29" s="43">
        <f>AE29*AG29</f>
        <v>12</v>
      </c>
      <c r="AJ29" s="40" t="s">
        <v>92</v>
      </c>
      <c r="AK29" s="38"/>
      <c r="AL29" s="39">
        <f>AL6</f>
        <v>5.5</v>
      </c>
      <c r="AM29" s="41"/>
      <c r="AN29" s="42">
        <v>1.5</v>
      </c>
      <c r="AO29" s="43">
        <f>AL29*AN29</f>
        <v>8.25</v>
      </c>
    </row>
    <row r="30" spans="1:41" ht="13.5" customHeight="1" thickBot="1" x14ac:dyDescent="0.25">
      <c r="A30" s="40" t="s">
        <v>75</v>
      </c>
      <c r="B30" s="38"/>
      <c r="C30" s="48">
        <f>C6</f>
        <v>160</v>
      </c>
      <c r="D30" s="66" t="s">
        <v>94</v>
      </c>
      <c r="E30" s="49">
        <v>0.05</v>
      </c>
      <c r="F30" s="43">
        <f t="shared" si="0"/>
        <v>8</v>
      </c>
      <c r="H30" s="40" t="s">
        <v>75</v>
      </c>
      <c r="I30" s="38"/>
      <c r="J30" s="48">
        <v>0</v>
      </c>
      <c r="K30" s="41" t="s">
        <v>93</v>
      </c>
      <c r="L30" s="49"/>
      <c r="M30" s="43">
        <f t="shared" si="1"/>
        <v>0</v>
      </c>
      <c r="N30" s="44"/>
      <c r="O30" s="40" t="s">
        <v>75</v>
      </c>
      <c r="P30" s="38"/>
      <c r="Q30" s="48">
        <f>Q6</f>
        <v>50</v>
      </c>
      <c r="R30" s="41" t="s">
        <v>94</v>
      </c>
      <c r="S30" s="49">
        <v>0.15</v>
      </c>
      <c r="T30" s="43">
        <f t="shared" si="2"/>
        <v>7.5</v>
      </c>
      <c r="V30" s="40" t="s">
        <v>75</v>
      </c>
      <c r="W30" s="38"/>
      <c r="X30" s="48">
        <v>20</v>
      </c>
      <c r="Y30" s="41" t="s">
        <v>54</v>
      </c>
      <c r="Z30" s="49">
        <v>0.15</v>
      </c>
      <c r="AA30" s="43">
        <f t="shared" si="3"/>
        <v>3</v>
      </c>
      <c r="AC30" s="40" t="s">
        <v>75</v>
      </c>
      <c r="AD30" s="38"/>
      <c r="AE30" s="48">
        <f>AE6</f>
        <v>80</v>
      </c>
      <c r="AF30" s="41" t="s">
        <v>54</v>
      </c>
      <c r="AG30" s="49">
        <v>0.05</v>
      </c>
      <c r="AH30" s="43">
        <f t="shared" si="4"/>
        <v>4</v>
      </c>
      <c r="AJ30" s="40" t="s">
        <v>75</v>
      </c>
      <c r="AK30" s="38"/>
      <c r="AL30" s="48">
        <v>0</v>
      </c>
      <c r="AM30" s="41" t="s">
        <v>54</v>
      </c>
      <c r="AN30" s="49">
        <v>0.05</v>
      </c>
      <c r="AO30" s="43">
        <f t="shared" ref="AO30:AO31" si="6">AL30*AN30</f>
        <v>0</v>
      </c>
    </row>
    <row r="31" spans="1:41" ht="13.5" customHeight="1" thickBot="1" x14ac:dyDescent="0.25">
      <c r="A31" s="40" t="s">
        <v>76</v>
      </c>
      <c r="B31" s="38"/>
      <c r="C31" s="39"/>
      <c r="D31" s="41"/>
      <c r="E31" s="42"/>
      <c r="F31" s="43">
        <v>20</v>
      </c>
      <c r="H31" s="40" t="s">
        <v>76</v>
      </c>
      <c r="I31" s="38"/>
      <c r="J31" s="39"/>
      <c r="K31" s="41"/>
      <c r="L31" s="42"/>
      <c r="M31" s="43">
        <v>25</v>
      </c>
      <c r="N31" s="44"/>
      <c r="O31" s="40" t="s">
        <v>76</v>
      </c>
      <c r="P31" s="38"/>
      <c r="Q31" s="39"/>
      <c r="R31" s="41"/>
      <c r="S31" s="42"/>
      <c r="T31" s="43">
        <v>20</v>
      </c>
      <c r="V31" s="40" t="s">
        <v>76</v>
      </c>
      <c r="W31" s="38"/>
      <c r="X31" s="39"/>
      <c r="Y31" s="41"/>
      <c r="Z31" s="42"/>
      <c r="AA31" s="43">
        <v>25</v>
      </c>
      <c r="AC31" s="40" t="s">
        <v>76</v>
      </c>
      <c r="AD31" s="38"/>
      <c r="AE31" s="39"/>
      <c r="AF31" s="41"/>
      <c r="AG31" s="42"/>
      <c r="AH31" s="43">
        <v>17</v>
      </c>
      <c r="AJ31" s="40" t="s">
        <v>76</v>
      </c>
      <c r="AK31" s="38"/>
      <c r="AL31" s="39"/>
      <c r="AM31" s="41"/>
      <c r="AN31" s="42"/>
      <c r="AO31" s="43">
        <f t="shared" si="6"/>
        <v>0</v>
      </c>
    </row>
    <row r="32" spans="1:41" ht="13.5" customHeight="1" thickBot="1" x14ac:dyDescent="0.25">
      <c r="A32" s="40" t="s">
        <v>77</v>
      </c>
      <c r="B32" s="38"/>
      <c r="C32" s="39"/>
      <c r="D32" s="41"/>
      <c r="E32" s="42"/>
      <c r="F32" s="43">
        <v>10</v>
      </c>
      <c r="H32" s="40" t="s">
        <v>77</v>
      </c>
      <c r="I32" s="38"/>
      <c r="J32" s="39"/>
      <c r="K32" s="41"/>
      <c r="L32" s="42"/>
      <c r="M32" s="43">
        <v>10</v>
      </c>
      <c r="N32" s="44"/>
      <c r="O32" s="40" t="s">
        <v>77</v>
      </c>
      <c r="P32" s="38"/>
      <c r="Q32" s="39"/>
      <c r="R32" s="41"/>
      <c r="S32" s="42"/>
      <c r="T32" s="43">
        <f t="shared" si="2"/>
        <v>0</v>
      </c>
      <c r="V32" s="40" t="s">
        <v>77</v>
      </c>
      <c r="W32" s="38"/>
      <c r="X32" s="39"/>
      <c r="Y32" s="41"/>
      <c r="Z32" s="42"/>
      <c r="AA32" s="43">
        <v>0</v>
      </c>
      <c r="AC32" s="40" t="s">
        <v>77</v>
      </c>
      <c r="AD32" s="38"/>
      <c r="AE32" s="39"/>
      <c r="AF32" s="41"/>
      <c r="AG32" s="42"/>
      <c r="AH32" s="43">
        <f t="shared" si="4"/>
        <v>0</v>
      </c>
      <c r="AJ32" s="40" t="s">
        <v>77</v>
      </c>
      <c r="AK32" s="38"/>
      <c r="AL32" s="39"/>
      <c r="AM32" s="41"/>
      <c r="AN32" s="42"/>
      <c r="AO32" s="43">
        <v>5</v>
      </c>
    </row>
    <row r="33" spans="1:41" ht="13.5" customHeight="1" thickBot="1" x14ac:dyDescent="0.25">
      <c r="A33" s="40"/>
      <c r="B33" s="38"/>
      <c r="C33" s="39"/>
      <c r="D33" s="41"/>
      <c r="E33" s="55"/>
      <c r="F33" s="56"/>
      <c r="H33" s="40"/>
      <c r="I33" s="38"/>
      <c r="J33" s="39"/>
      <c r="K33" s="41"/>
      <c r="L33" s="42"/>
      <c r="M33" s="56"/>
      <c r="N33" s="47"/>
      <c r="O33" s="40"/>
      <c r="P33" s="38"/>
      <c r="Q33" s="39"/>
      <c r="R33" s="41"/>
      <c r="S33" s="42"/>
      <c r="T33" s="56"/>
      <c r="V33" s="40"/>
      <c r="W33" s="38"/>
      <c r="X33" s="39"/>
      <c r="Y33" s="41"/>
      <c r="Z33" s="42"/>
      <c r="AA33" s="56"/>
      <c r="AC33" s="40"/>
      <c r="AD33" s="38"/>
      <c r="AE33" s="39"/>
      <c r="AF33" s="41"/>
      <c r="AG33" s="42"/>
      <c r="AH33" s="56"/>
      <c r="AJ33" s="40"/>
      <c r="AK33" s="38"/>
      <c r="AL33" s="39"/>
      <c r="AM33" s="41"/>
      <c r="AN33" s="42"/>
      <c r="AO33" s="56"/>
    </row>
    <row r="34" spans="1:41" ht="13.5" customHeight="1" thickBot="1" x14ac:dyDescent="0.25">
      <c r="A34" s="57" t="s">
        <v>78</v>
      </c>
      <c r="B34" s="38"/>
      <c r="C34" s="39"/>
      <c r="D34" s="41"/>
      <c r="E34" s="42"/>
      <c r="F34" s="43">
        <f>SUM(F12:F33)</f>
        <v>389.57499999999999</v>
      </c>
      <c r="H34" s="57" t="s">
        <v>78</v>
      </c>
      <c r="I34" s="38"/>
      <c r="J34" s="39"/>
      <c r="K34" s="41"/>
      <c r="L34" s="42"/>
      <c r="M34" s="43">
        <f>SUM(M12:M33)</f>
        <v>640.22499999999991</v>
      </c>
      <c r="N34" s="44"/>
      <c r="O34" s="57" t="s">
        <v>78</v>
      </c>
      <c r="P34" s="38"/>
      <c r="Q34" s="39"/>
      <c r="R34" s="41"/>
      <c r="S34" s="42"/>
      <c r="T34" s="43">
        <f>SUM(T12:T33)</f>
        <v>269.77499999999998</v>
      </c>
      <c r="V34" s="57" t="s">
        <v>78</v>
      </c>
      <c r="W34" s="38"/>
      <c r="X34" s="39"/>
      <c r="Y34" s="41"/>
      <c r="Z34" s="42"/>
      <c r="AA34" s="43">
        <f>SUM(AA12:AA33)</f>
        <v>323.95</v>
      </c>
      <c r="AC34" s="57" t="s">
        <v>78</v>
      </c>
      <c r="AD34" s="38"/>
      <c r="AE34" s="39"/>
      <c r="AF34" s="41"/>
      <c r="AG34" s="42"/>
      <c r="AH34" s="43">
        <f>SUM(AH12:AH33)</f>
        <v>244.85</v>
      </c>
      <c r="AJ34" s="57" t="s">
        <v>78</v>
      </c>
      <c r="AK34" s="38"/>
      <c r="AL34" s="39"/>
      <c r="AM34" s="41"/>
      <c r="AN34" s="42"/>
      <c r="AO34" s="43">
        <f>SUM(AO12:AO33)</f>
        <v>317</v>
      </c>
    </row>
    <row r="35" spans="1:41" ht="13.5" customHeight="1" thickBot="1" x14ac:dyDescent="0.25">
      <c r="A35" s="40"/>
      <c r="B35" s="38"/>
      <c r="C35" s="39"/>
      <c r="D35" s="41"/>
      <c r="E35" s="42"/>
      <c r="F35" s="43"/>
      <c r="H35" s="40"/>
      <c r="I35" s="38"/>
      <c r="J35" s="39"/>
      <c r="K35" s="41"/>
      <c r="L35" s="42"/>
      <c r="M35" s="43"/>
      <c r="N35" s="44"/>
      <c r="O35" s="40"/>
      <c r="P35" s="38"/>
      <c r="Q35" s="39"/>
      <c r="R35" s="41"/>
      <c r="S35" s="42"/>
      <c r="T35" s="43"/>
      <c r="V35" s="40"/>
      <c r="W35" s="38"/>
      <c r="X35" s="39"/>
      <c r="Y35" s="41"/>
      <c r="Z35" s="42"/>
      <c r="AA35" s="43"/>
      <c r="AC35" s="40"/>
      <c r="AD35" s="38"/>
      <c r="AE35" s="39"/>
      <c r="AF35" s="41"/>
      <c r="AG35" s="42"/>
      <c r="AH35" s="43"/>
      <c r="AJ35" s="40"/>
      <c r="AK35" s="38"/>
      <c r="AL35" s="39"/>
      <c r="AM35" s="41"/>
      <c r="AN35" s="42"/>
      <c r="AO35" s="43"/>
    </row>
    <row r="36" spans="1:41" ht="13.5" customHeight="1" thickBot="1" x14ac:dyDescent="0.25">
      <c r="A36" s="38" t="s">
        <v>79</v>
      </c>
      <c r="B36" s="38"/>
      <c r="C36" s="48"/>
      <c r="D36" s="38" t="s">
        <v>80</v>
      </c>
      <c r="E36" s="59">
        <v>13</v>
      </c>
      <c r="F36" s="43">
        <f>C36*E36</f>
        <v>0</v>
      </c>
      <c r="H36" s="38" t="s">
        <v>79</v>
      </c>
      <c r="I36" s="38"/>
      <c r="J36" s="48">
        <v>0</v>
      </c>
      <c r="K36" s="38" t="s">
        <v>80</v>
      </c>
      <c r="L36" s="59">
        <v>13</v>
      </c>
      <c r="M36" s="43">
        <f>J36*L36</f>
        <v>0</v>
      </c>
      <c r="N36" s="44"/>
      <c r="O36" s="38" t="s">
        <v>79</v>
      </c>
      <c r="P36" s="38"/>
      <c r="Q36" s="48">
        <v>0</v>
      </c>
      <c r="R36" s="38" t="s">
        <v>80</v>
      </c>
      <c r="S36" s="59">
        <v>13</v>
      </c>
      <c r="T36" s="43">
        <f>Q36*S36</f>
        <v>0</v>
      </c>
      <c r="V36" s="38" t="s">
        <v>79</v>
      </c>
      <c r="W36" s="38"/>
      <c r="X36" s="48">
        <v>0</v>
      </c>
      <c r="Y36" s="38" t="s">
        <v>80</v>
      </c>
      <c r="Z36" s="59">
        <v>13</v>
      </c>
      <c r="AA36" s="43">
        <f>X36*Z36</f>
        <v>0</v>
      </c>
      <c r="AC36" s="38" t="s">
        <v>79</v>
      </c>
      <c r="AD36" s="38"/>
      <c r="AE36" s="48"/>
      <c r="AF36" s="38" t="s">
        <v>80</v>
      </c>
      <c r="AG36" s="59">
        <v>13</v>
      </c>
      <c r="AH36" s="43">
        <f>AE36*AG36</f>
        <v>0</v>
      </c>
      <c r="AJ36" s="38" t="s">
        <v>79</v>
      </c>
      <c r="AK36" s="38"/>
      <c r="AL36" s="48"/>
      <c r="AM36" s="38" t="s">
        <v>80</v>
      </c>
      <c r="AN36" s="59">
        <v>13</v>
      </c>
      <c r="AO36" s="43">
        <f>AL36*AN36</f>
        <v>0</v>
      </c>
    </row>
    <row r="37" spans="1:41" ht="13.5" customHeight="1" thickBot="1" x14ac:dyDescent="0.25">
      <c r="A37" s="38" t="s">
        <v>30</v>
      </c>
      <c r="B37" s="38"/>
      <c r="C37" s="48">
        <v>3.6</v>
      </c>
      <c r="D37" s="38" t="s">
        <v>80</v>
      </c>
      <c r="E37" s="59">
        <v>13</v>
      </c>
      <c r="F37" s="43">
        <f>C37*E37</f>
        <v>46.800000000000004</v>
      </c>
      <c r="H37" s="38" t="s">
        <v>30</v>
      </c>
      <c r="I37" s="38"/>
      <c r="J37" s="48">
        <v>12</v>
      </c>
      <c r="K37" s="38" t="s">
        <v>80</v>
      </c>
      <c r="L37" s="59">
        <v>13</v>
      </c>
      <c r="M37" s="43">
        <f>J37*L37</f>
        <v>156</v>
      </c>
      <c r="N37" s="44"/>
      <c r="O37" s="38" t="s">
        <v>30</v>
      </c>
      <c r="P37" s="38"/>
      <c r="Q37" s="48">
        <v>3.2</v>
      </c>
      <c r="R37" s="38" t="s">
        <v>80</v>
      </c>
      <c r="S37" s="59">
        <v>13</v>
      </c>
      <c r="T37" s="43">
        <f>Q37*S37</f>
        <v>41.6</v>
      </c>
      <c r="V37" s="38" t="s">
        <v>30</v>
      </c>
      <c r="W37" s="38"/>
      <c r="X37" s="48">
        <v>7</v>
      </c>
      <c r="Y37" s="38" t="s">
        <v>80</v>
      </c>
      <c r="Z37" s="59">
        <v>13</v>
      </c>
      <c r="AA37" s="43">
        <f>X37*Z37</f>
        <v>91</v>
      </c>
      <c r="AC37" s="38" t="s">
        <v>30</v>
      </c>
      <c r="AD37" s="38"/>
      <c r="AE37" s="48">
        <v>3.5</v>
      </c>
      <c r="AF37" s="38" t="s">
        <v>80</v>
      </c>
      <c r="AG37" s="59">
        <v>13</v>
      </c>
      <c r="AH37" s="43">
        <f>AE37*AG37</f>
        <v>45.5</v>
      </c>
      <c r="AJ37" s="38" t="s">
        <v>30</v>
      </c>
      <c r="AK37" s="38"/>
      <c r="AL37" s="48">
        <v>8</v>
      </c>
      <c r="AM37" s="38" t="s">
        <v>80</v>
      </c>
      <c r="AN37" s="59">
        <v>13</v>
      </c>
      <c r="AO37" s="43">
        <f>AL37*AN37</f>
        <v>104</v>
      </c>
    </row>
    <row r="38" spans="1:41" ht="13.5" customHeight="1" thickBot="1" x14ac:dyDescent="0.25">
      <c r="A38" s="38" t="s">
        <v>81</v>
      </c>
      <c r="B38" s="38"/>
      <c r="C38" s="39"/>
      <c r="D38" s="38"/>
      <c r="E38" s="38"/>
      <c r="F38" s="60">
        <v>6</v>
      </c>
      <c r="H38" s="38" t="s">
        <v>81</v>
      </c>
      <c r="I38" s="38"/>
      <c r="J38" s="39"/>
      <c r="K38" s="38"/>
      <c r="L38" s="38"/>
      <c r="M38" s="60"/>
      <c r="N38" s="44"/>
      <c r="O38" s="38" t="s">
        <v>81</v>
      </c>
      <c r="P38" s="38"/>
      <c r="Q38" s="39"/>
      <c r="R38" s="38"/>
      <c r="S38" s="38"/>
      <c r="T38" s="60"/>
      <c r="V38" s="38" t="s">
        <v>81</v>
      </c>
      <c r="W38" s="38"/>
      <c r="X38" s="39"/>
      <c r="Y38" s="38"/>
      <c r="Z38" s="38"/>
      <c r="AA38" s="60"/>
      <c r="AC38" s="38" t="s">
        <v>81</v>
      </c>
      <c r="AD38" s="38"/>
      <c r="AE38" s="39"/>
      <c r="AF38" s="38"/>
      <c r="AG38" s="38"/>
      <c r="AH38" s="60"/>
      <c r="AJ38" s="38" t="s">
        <v>81</v>
      </c>
      <c r="AK38" s="38"/>
      <c r="AL38" s="39"/>
      <c r="AM38" s="38"/>
      <c r="AN38" s="38"/>
      <c r="AO38" s="60"/>
    </row>
    <row r="39" spans="1:41" ht="13.5" customHeight="1" thickBot="1" x14ac:dyDescent="0.25">
      <c r="A39" s="38" t="s">
        <v>82</v>
      </c>
      <c r="B39" s="38"/>
      <c r="C39" s="39"/>
      <c r="D39" s="38"/>
      <c r="E39" s="38"/>
      <c r="F39" s="60">
        <v>15</v>
      </c>
      <c r="H39" s="38" t="s">
        <v>82</v>
      </c>
      <c r="I39" s="38"/>
      <c r="J39" s="39"/>
      <c r="K39" s="38"/>
      <c r="L39" s="38"/>
      <c r="M39" s="60"/>
      <c r="N39" s="44"/>
      <c r="O39" s="38" t="s">
        <v>82</v>
      </c>
      <c r="P39" s="38"/>
      <c r="Q39" s="39"/>
      <c r="R39" s="38"/>
      <c r="S39" s="38"/>
      <c r="T39" s="60"/>
      <c r="V39" s="38" t="s">
        <v>82</v>
      </c>
      <c r="W39" s="38"/>
      <c r="X39" s="39"/>
      <c r="Y39" s="38"/>
      <c r="Z39" s="38"/>
      <c r="AA39" s="60"/>
      <c r="AC39" s="38" t="s">
        <v>82</v>
      </c>
      <c r="AD39" s="38"/>
      <c r="AE39" s="39"/>
      <c r="AF39" s="38"/>
      <c r="AG39" s="38"/>
      <c r="AH39" s="60"/>
      <c r="AJ39" s="38" t="s">
        <v>82</v>
      </c>
      <c r="AK39" s="38"/>
      <c r="AL39" s="39"/>
      <c r="AM39" s="38"/>
      <c r="AN39" s="38"/>
      <c r="AO39" s="60"/>
    </row>
    <row r="40" spans="1:41" ht="13.5" customHeight="1" thickBot="1" x14ac:dyDescent="0.25">
      <c r="A40" s="38" t="s">
        <v>83</v>
      </c>
      <c r="B40" s="38"/>
      <c r="C40" s="39"/>
      <c r="D40" s="38"/>
      <c r="E40" s="38"/>
      <c r="F40" s="60">
        <v>125</v>
      </c>
      <c r="H40" s="38" t="s">
        <v>83</v>
      </c>
      <c r="I40" s="38"/>
      <c r="J40" s="39"/>
      <c r="K40" s="38"/>
      <c r="L40" s="38"/>
      <c r="M40" s="60">
        <v>125</v>
      </c>
      <c r="N40" s="44"/>
      <c r="O40" s="38" t="s">
        <v>83</v>
      </c>
      <c r="P40" s="38"/>
      <c r="Q40" s="39"/>
      <c r="R40" s="38"/>
      <c r="S40" s="38"/>
      <c r="T40" s="60">
        <v>125</v>
      </c>
      <c r="V40" s="38" t="s">
        <v>83</v>
      </c>
      <c r="W40" s="38"/>
      <c r="X40" s="39"/>
      <c r="Y40" s="38"/>
      <c r="Z40" s="38"/>
      <c r="AA40" s="60">
        <v>125</v>
      </c>
      <c r="AC40" s="38" t="s">
        <v>83</v>
      </c>
      <c r="AD40" s="38"/>
      <c r="AE40" s="39"/>
      <c r="AF40" s="38"/>
      <c r="AG40" s="38"/>
      <c r="AH40" s="60">
        <v>125</v>
      </c>
      <c r="AJ40" s="38" t="s">
        <v>83</v>
      </c>
      <c r="AK40" s="38"/>
      <c r="AL40" s="39"/>
      <c r="AM40" s="38"/>
      <c r="AN40" s="38"/>
      <c r="AO40" s="60">
        <v>125</v>
      </c>
    </row>
    <row r="41" spans="1:41" ht="13.5" customHeight="1" thickBot="1" x14ac:dyDescent="0.25">
      <c r="A41" s="38" t="s">
        <v>84</v>
      </c>
      <c r="B41" s="38"/>
      <c r="C41" s="39"/>
      <c r="D41" s="38"/>
      <c r="E41" s="38"/>
      <c r="F41" s="60"/>
      <c r="H41" s="38" t="s">
        <v>84</v>
      </c>
      <c r="I41" s="38"/>
      <c r="J41" s="39"/>
      <c r="K41" s="38"/>
      <c r="L41" s="38"/>
      <c r="M41" s="60"/>
      <c r="N41" s="44"/>
      <c r="O41" s="38" t="s">
        <v>84</v>
      </c>
      <c r="P41" s="38"/>
      <c r="Q41" s="39"/>
      <c r="R41" s="38"/>
      <c r="S41" s="38"/>
      <c r="T41" s="60"/>
      <c r="V41" s="38" t="s">
        <v>84</v>
      </c>
      <c r="W41" s="38"/>
      <c r="X41" s="39"/>
      <c r="Y41" s="38"/>
      <c r="Z41" s="38"/>
      <c r="AA41" s="60"/>
      <c r="AC41" s="38" t="s">
        <v>84</v>
      </c>
      <c r="AD41" s="38"/>
      <c r="AE41" s="39"/>
      <c r="AF41" s="38"/>
      <c r="AG41" s="38"/>
      <c r="AH41" s="60"/>
      <c r="AJ41" s="38" t="s">
        <v>84</v>
      </c>
      <c r="AK41" s="38"/>
      <c r="AL41" s="39"/>
      <c r="AM41" s="38"/>
      <c r="AN41" s="38"/>
      <c r="AO41" s="60"/>
    </row>
    <row r="42" spans="1:41" ht="13.5" customHeight="1" thickBot="1" x14ac:dyDescent="0.25">
      <c r="A42" s="38" t="s">
        <v>85</v>
      </c>
      <c r="B42" s="38"/>
      <c r="C42" s="39"/>
      <c r="D42" s="38"/>
      <c r="E42" s="38"/>
      <c r="F42" s="60"/>
      <c r="H42" s="38" t="s">
        <v>85</v>
      </c>
      <c r="I42" s="38"/>
      <c r="J42" s="39"/>
      <c r="K42" s="38"/>
      <c r="L42" s="38"/>
      <c r="M42" s="60"/>
      <c r="N42" s="44"/>
      <c r="O42" s="38" t="s">
        <v>85</v>
      </c>
      <c r="P42" s="38"/>
      <c r="Q42" s="39"/>
      <c r="R42" s="38"/>
      <c r="S42" s="38"/>
      <c r="T42" s="60"/>
      <c r="V42" s="38" t="s">
        <v>85</v>
      </c>
      <c r="W42" s="38"/>
      <c r="X42" s="39"/>
      <c r="Y42" s="38"/>
      <c r="Z42" s="38"/>
      <c r="AA42" s="60"/>
      <c r="AC42" s="38" t="s">
        <v>85</v>
      </c>
      <c r="AD42" s="38"/>
      <c r="AE42" s="39"/>
      <c r="AF42" s="38"/>
      <c r="AG42" s="38"/>
      <c r="AH42" s="60"/>
      <c r="AJ42" s="38" t="s">
        <v>85</v>
      </c>
      <c r="AK42" s="38"/>
      <c r="AL42" s="39"/>
      <c r="AM42" s="38"/>
      <c r="AN42" s="38"/>
      <c r="AO42" s="60"/>
    </row>
    <row r="43" spans="1:41" ht="13.5" customHeight="1" thickBot="1" x14ac:dyDescent="0.25">
      <c r="A43" s="61" t="s">
        <v>86</v>
      </c>
      <c r="B43" s="38"/>
      <c r="C43" s="39"/>
      <c r="D43" s="38"/>
      <c r="E43" s="38"/>
      <c r="F43" s="60"/>
      <c r="H43" s="61" t="s">
        <v>86</v>
      </c>
      <c r="I43" s="38"/>
      <c r="J43" s="39"/>
      <c r="K43" s="38"/>
      <c r="L43" s="38"/>
      <c r="M43" s="60"/>
      <c r="N43" s="44"/>
      <c r="O43" s="61" t="s">
        <v>86</v>
      </c>
      <c r="P43" s="38"/>
      <c r="Q43" s="39"/>
      <c r="R43" s="38"/>
      <c r="S43" s="38"/>
      <c r="T43" s="60"/>
      <c r="V43" s="61" t="s">
        <v>86</v>
      </c>
      <c r="W43" s="38"/>
      <c r="X43" s="39"/>
      <c r="Y43" s="38"/>
      <c r="Z43" s="38"/>
      <c r="AA43" s="60"/>
      <c r="AC43" s="61" t="s">
        <v>86</v>
      </c>
      <c r="AD43" s="38"/>
      <c r="AE43" s="39"/>
      <c r="AF43" s="38"/>
      <c r="AG43" s="38"/>
      <c r="AH43" s="60"/>
      <c r="AJ43" s="61" t="s">
        <v>86</v>
      </c>
      <c r="AK43" s="38"/>
      <c r="AL43" s="39"/>
      <c r="AM43" s="38"/>
      <c r="AN43" s="38"/>
      <c r="AO43" s="60"/>
    </row>
    <row r="44" spans="1:41" ht="13.5" customHeight="1" thickBot="1" x14ac:dyDescent="0.25">
      <c r="B44" s="38"/>
      <c r="C44" s="39"/>
      <c r="D44" s="38"/>
      <c r="E44" s="38"/>
      <c r="F44" s="58"/>
      <c r="I44" s="38"/>
      <c r="J44" s="39"/>
      <c r="K44" s="38"/>
      <c r="L44" s="38"/>
      <c r="M44" s="58"/>
      <c r="N44" s="44"/>
      <c r="P44" s="38"/>
      <c r="Q44" s="39"/>
      <c r="R44" s="38"/>
      <c r="S44" s="38"/>
      <c r="T44" s="58"/>
      <c r="W44" s="38"/>
      <c r="X44" s="39"/>
      <c r="Y44" s="38"/>
      <c r="Z44" s="38"/>
      <c r="AA44" s="58"/>
      <c r="AD44" s="38"/>
      <c r="AE44" s="39"/>
      <c r="AF44" s="38"/>
      <c r="AG44" s="38"/>
      <c r="AH44" s="58"/>
      <c r="AK44" s="38"/>
      <c r="AL44" s="39"/>
      <c r="AM44" s="38"/>
      <c r="AN44" s="38"/>
      <c r="AO44" s="58"/>
    </row>
    <row r="45" spans="1:41" ht="13.5" customHeight="1" thickBot="1" x14ac:dyDescent="0.25">
      <c r="A45" s="38" t="s">
        <v>87</v>
      </c>
      <c r="B45" s="61"/>
      <c r="C45" s="62"/>
      <c r="D45" s="61"/>
      <c r="E45" s="61"/>
      <c r="F45" s="63">
        <f>SUM(F34:F44)</f>
        <v>582.375</v>
      </c>
      <c r="H45" s="38" t="s">
        <v>87</v>
      </c>
      <c r="I45" s="61"/>
      <c r="J45" s="62"/>
      <c r="K45" s="61"/>
      <c r="L45" s="61"/>
      <c r="M45" s="63">
        <f>SUM(M34:M44)</f>
        <v>921.22499999999991</v>
      </c>
      <c r="O45" s="38" t="s">
        <v>87</v>
      </c>
      <c r="P45" s="61"/>
      <c r="Q45" s="62"/>
      <c r="R45" s="61"/>
      <c r="S45" s="61"/>
      <c r="T45" s="63">
        <f>SUM(T34:T44)</f>
        <v>436.375</v>
      </c>
      <c r="V45" s="38" t="s">
        <v>87</v>
      </c>
      <c r="W45" s="61"/>
      <c r="X45" s="62"/>
      <c r="Y45" s="61"/>
      <c r="Z45" s="61"/>
      <c r="AA45" s="63">
        <f>SUM(AA34:AA44)</f>
        <v>539.95000000000005</v>
      </c>
      <c r="AC45" s="38" t="s">
        <v>87</v>
      </c>
      <c r="AD45" s="61"/>
      <c r="AE45" s="62"/>
      <c r="AF45" s="61"/>
      <c r="AG45" s="61"/>
      <c r="AH45" s="63">
        <f>SUM(AH34:AH44)</f>
        <v>415.35</v>
      </c>
      <c r="AJ45" s="38" t="s">
        <v>87</v>
      </c>
      <c r="AK45" s="61"/>
      <c r="AL45" s="62"/>
      <c r="AM45" s="61"/>
      <c r="AN45" s="61"/>
      <c r="AO45" s="63">
        <f>SUM(AO34:AO44)</f>
        <v>546</v>
      </c>
    </row>
    <row r="46" spans="1:41" ht="13.5" customHeight="1" x14ac:dyDescent="0.2">
      <c r="A46" s="38" t="s">
        <v>98</v>
      </c>
      <c r="B46" s="67"/>
      <c r="C46" s="68"/>
      <c r="D46" s="67"/>
      <c r="E46" s="67"/>
      <c r="F46" s="64">
        <f>F9-F45</f>
        <v>67.625</v>
      </c>
      <c r="H46" s="38" t="s">
        <v>98</v>
      </c>
      <c r="I46" s="67"/>
      <c r="J46" s="68"/>
      <c r="K46" s="67"/>
      <c r="L46" s="67"/>
      <c r="M46" s="64">
        <f>M9-M45</f>
        <v>292.77500000000009</v>
      </c>
      <c r="O46" s="38" t="s">
        <v>98</v>
      </c>
      <c r="P46" s="67"/>
      <c r="Q46" s="68"/>
      <c r="R46" s="67"/>
      <c r="S46" s="67"/>
      <c r="T46" s="64">
        <f>T9-T45</f>
        <v>48.625</v>
      </c>
      <c r="V46" s="38" t="s">
        <v>98</v>
      </c>
      <c r="W46" s="67"/>
      <c r="X46" s="68"/>
      <c r="Y46" s="67"/>
      <c r="Z46" s="67"/>
      <c r="AA46" s="64">
        <f>AA9-AA45</f>
        <v>70.049999999999955</v>
      </c>
      <c r="AC46" s="38" t="s">
        <v>98</v>
      </c>
      <c r="AD46" s="67"/>
      <c r="AE46" s="68"/>
      <c r="AF46" s="67"/>
      <c r="AG46" s="67"/>
      <c r="AH46" s="64">
        <f>AH9-AH45</f>
        <v>134.64999999999998</v>
      </c>
      <c r="AJ46" s="38" t="s">
        <v>98</v>
      </c>
      <c r="AK46" s="67"/>
      <c r="AL46" s="68"/>
      <c r="AM46" s="67"/>
      <c r="AN46" s="67"/>
      <c r="AO46" s="64">
        <f>AO9-AO45</f>
        <v>206.5</v>
      </c>
    </row>
    <row r="47" spans="1:41" ht="13.5" customHeight="1" x14ac:dyDescent="0.2">
      <c r="A47" s="65" t="s">
        <v>88</v>
      </c>
      <c r="C47" s="1"/>
      <c r="H47" s="65" t="s">
        <v>88</v>
      </c>
      <c r="J47" s="1"/>
      <c r="O47" s="65" t="s">
        <v>88</v>
      </c>
      <c r="Q47" s="1"/>
      <c r="V47" s="65" t="s">
        <v>88</v>
      </c>
      <c r="X47" s="1"/>
      <c r="AC47" s="65" t="s">
        <v>88</v>
      </c>
      <c r="AE47" s="1"/>
      <c r="AJ47" s="65" t="s">
        <v>88</v>
      </c>
      <c r="AL47" s="1"/>
    </row>
    <row r="48" spans="1:41" ht="13.5" customHeight="1" x14ac:dyDescent="0.2">
      <c r="C48" s="1"/>
    </row>
  </sheetData>
  <mergeCells count="6">
    <mergeCell ref="AJ1:AO1"/>
    <mergeCell ref="O1:T1"/>
    <mergeCell ref="V1:AA1"/>
    <mergeCell ref="AC1:AH1"/>
    <mergeCell ref="A1:F1"/>
    <mergeCell ref="H1:M1"/>
  </mergeCells>
  <phoneticPr fontId="0" type="noConversion"/>
  <pageMargins left="1" right="0.75" top="0.75" bottom="0.75" header="0.5" footer="0.5"/>
  <pageSetup scale="80" fitToWidth="3" orientation="landscape" horizontalDpi="180" verticalDpi="180" r:id="rId1"/>
  <headerFooter alignWithMargins="0">
    <oddFooter>&amp;L&amp;8\COP_BrkEven_Special8_04.xls&amp;10
&amp;C&amp;8d.stein, msue dfbma&amp;R&amp;8 08/2004</oddFooter>
  </headerFooter>
  <rowBreaks count="1" manualBreakCount="1">
    <brk id="46" max="16383" man="1"/>
  </rowBreaks>
  <colBreaks count="3" manualBreakCount="3">
    <brk id="13" max="1048575" man="1"/>
    <brk id="27" max="1048575" man="1"/>
    <brk id="4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workbookViewId="0">
      <selection sqref="A1:J1"/>
    </sheetView>
  </sheetViews>
  <sheetFormatPr defaultRowHeight="12.75" x14ac:dyDescent="0.2"/>
  <cols>
    <col min="1" max="1" width="27.5703125" customWidth="1"/>
    <col min="2" max="5" width="13" customWidth="1"/>
    <col min="6" max="7" width="13" hidden="1" customWidth="1"/>
    <col min="8" max="10" width="13.140625" customWidth="1"/>
    <col min="11" max="11" width="17.140625" customWidth="1"/>
    <col min="12" max="12" width="1.5703125" customWidth="1"/>
  </cols>
  <sheetData>
    <row r="1" spans="1:12" ht="21" thickTop="1" x14ac:dyDescent="0.3">
      <c r="A1" s="402" t="s">
        <v>20</v>
      </c>
      <c r="B1" s="403"/>
      <c r="C1" s="403"/>
      <c r="D1" s="403"/>
      <c r="E1" s="403"/>
      <c r="F1" s="403"/>
      <c r="G1" s="403"/>
      <c r="H1" s="403"/>
      <c r="I1" s="403"/>
      <c r="J1" s="403"/>
      <c r="K1" s="78" t="s">
        <v>216</v>
      </c>
    </row>
    <row r="2" spans="1:12" ht="15.75" thickBot="1" x14ac:dyDescent="0.25">
      <c r="A2" s="404"/>
      <c r="B2" s="405"/>
      <c r="C2" s="405"/>
      <c r="D2" s="405"/>
      <c r="E2" s="405"/>
      <c r="F2" s="405"/>
      <c r="G2" s="405"/>
      <c r="H2" s="405"/>
      <c r="I2" s="405"/>
      <c r="J2" s="405"/>
      <c r="K2" s="5"/>
    </row>
    <row r="3" spans="1:12" ht="15.75" x14ac:dyDescent="0.25">
      <c r="A3" s="3"/>
      <c r="B3" s="6" t="s">
        <v>218</v>
      </c>
      <c r="C3" s="6" t="s">
        <v>217</v>
      </c>
      <c r="D3" s="6" t="s">
        <v>15</v>
      </c>
      <c r="E3" s="6" t="s">
        <v>219</v>
      </c>
      <c r="F3" s="6" t="s">
        <v>28</v>
      </c>
      <c r="G3" s="6" t="s">
        <v>29</v>
      </c>
      <c r="H3" s="6" t="s">
        <v>13</v>
      </c>
      <c r="I3" s="359" t="s">
        <v>207</v>
      </c>
      <c r="J3" s="6" t="s">
        <v>16</v>
      </c>
      <c r="K3" s="79"/>
      <c r="L3" s="80" t="s">
        <v>45</v>
      </c>
    </row>
    <row r="4" spans="1:12" ht="15" x14ac:dyDescent="0.2">
      <c r="A4" s="3" t="s">
        <v>0</v>
      </c>
      <c r="B4" s="362"/>
      <c r="C4" s="363"/>
      <c r="D4" s="363"/>
      <c r="E4" s="363"/>
      <c r="F4" s="363"/>
      <c r="G4" s="363"/>
      <c r="H4" s="363"/>
      <c r="I4" s="363"/>
      <c r="J4" s="364"/>
      <c r="K4" s="5" t="s">
        <v>24</v>
      </c>
      <c r="L4" s="27" t="s">
        <v>46</v>
      </c>
    </row>
    <row r="5" spans="1:12" ht="15" x14ac:dyDescent="0.2">
      <c r="A5" s="3" t="s">
        <v>1</v>
      </c>
      <c r="B5" s="365"/>
      <c r="C5" s="366"/>
      <c r="D5" s="366"/>
      <c r="E5" s="366"/>
      <c r="F5" s="366"/>
      <c r="G5" s="366"/>
      <c r="H5" s="366"/>
      <c r="I5" s="366"/>
      <c r="J5" s="367"/>
      <c r="K5" s="5" t="s">
        <v>23</v>
      </c>
      <c r="L5" s="27" t="s">
        <v>47</v>
      </c>
    </row>
    <row r="6" spans="1:12" ht="15" x14ac:dyDescent="0.2">
      <c r="A6" s="3" t="s">
        <v>6</v>
      </c>
      <c r="B6" s="365"/>
      <c r="C6" s="366"/>
      <c r="D6" s="366"/>
      <c r="E6" s="366"/>
      <c r="F6" s="366"/>
      <c r="G6" s="366"/>
      <c r="H6" s="366"/>
      <c r="I6" s="366"/>
      <c r="J6" s="367"/>
      <c r="K6" s="5" t="s">
        <v>22</v>
      </c>
      <c r="L6" s="27"/>
    </row>
    <row r="7" spans="1:12" ht="15" x14ac:dyDescent="0.2">
      <c r="A7" s="3"/>
      <c r="B7" s="4" t="s">
        <v>19</v>
      </c>
      <c r="C7" s="4" t="s">
        <v>19</v>
      </c>
      <c r="D7" s="4" t="s">
        <v>19</v>
      </c>
      <c r="E7" s="4" t="s">
        <v>19</v>
      </c>
      <c r="F7" s="4" t="s">
        <v>19</v>
      </c>
      <c r="G7" s="4" t="s">
        <v>19</v>
      </c>
      <c r="H7" s="4" t="s">
        <v>19</v>
      </c>
      <c r="I7" s="4" t="s">
        <v>19</v>
      </c>
      <c r="J7" s="4" t="s">
        <v>19</v>
      </c>
      <c r="K7" s="5"/>
      <c r="L7" s="27"/>
    </row>
    <row r="8" spans="1:12" ht="15.75" x14ac:dyDescent="0.25">
      <c r="A8" s="7" t="s">
        <v>2</v>
      </c>
      <c r="B8" s="8">
        <f t="shared" ref="B8:J8" si="0">((B4*B5)+B6)</f>
        <v>0</v>
      </c>
      <c r="C8" s="8">
        <f t="shared" si="0"/>
        <v>0</v>
      </c>
      <c r="D8" s="8">
        <f t="shared" si="0"/>
        <v>0</v>
      </c>
      <c r="E8" s="8">
        <f t="shared" si="0"/>
        <v>0</v>
      </c>
      <c r="F8" s="8">
        <f t="shared" si="0"/>
        <v>0</v>
      </c>
      <c r="G8" s="8">
        <f t="shared" si="0"/>
        <v>0</v>
      </c>
      <c r="H8" s="8">
        <f t="shared" si="0"/>
        <v>0</v>
      </c>
      <c r="I8" s="8">
        <f t="shared" si="0"/>
        <v>0</v>
      </c>
      <c r="J8" s="8">
        <f t="shared" si="0"/>
        <v>0</v>
      </c>
      <c r="K8" s="5"/>
      <c r="L8" s="28">
        <f>AVERAGE(B8:J8)</f>
        <v>0</v>
      </c>
    </row>
    <row r="9" spans="1:12" ht="15" x14ac:dyDescent="0.2">
      <c r="A9" s="3"/>
      <c r="B9" s="9"/>
      <c r="C9" s="9"/>
      <c r="D9" s="9"/>
      <c r="E9" s="9"/>
      <c r="F9" s="9"/>
      <c r="G9" s="9"/>
      <c r="H9" s="9"/>
      <c r="I9" s="9"/>
      <c r="J9" s="9"/>
      <c r="K9" s="5"/>
      <c r="L9" s="27"/>
    </row>
    <row r="10" spans="1:12" ht="15" x14ac:dyDescent="0.2">
      <c r="A10" s="71" t="s">
        <v>3</v>
      </c>
      <c r="B10" s="25">
        <f t="shared" ref="B10:J10" si="1">+B38</f>
        <v>0</v>
      </c>
      <c r="C10" s="25">
        <f t="shared" si="1"/>
        <v>0</v>
      </c>
      <c r="D10" s="25">
        <f t="shared" si="1"/>
        <v>0</v>
      </c>
      <c r="E10" s="25">
        <f t="shared" si="1"/>
        <v>0</v>
      </c>
      <c r="F10" s="25">
        <f t="shared" si="1"/>
        <v>0</v>
      </c>
      <c r="G10" s="25">
        <f t="shared" si="1"/>
        <v>0</v>
      </c>
      <c r="H10" s="25">
        <f t="shared" si="1"/>
        <v>0</v>
      </c>
      <c r="I10" s="25">
        <f t="shared" si="1"/>
        <v>0</v>
      </c>
      <c r="J10" s="25">
        <f t="shared" si="1"/>
        <v>0</v>
      </c>
      <c r="K10" s="72"/>
      <c r="L10" s="73">
        <f>AVERAGE(B10:J10)</f>
        <v>0</v>
      </c>
    </row>
    <row r="11" spans="1:12" ht="15" x14ac:dyDescent="0.2">
      <c r="A11" s="3" t="s">
        <v>4</v>
      </c>
      <c r="B11" s="365"/>
      <c r="C11" s="366"/>
      <c r="D11" s="366"/>
      <c r="E11" s="366"/>
      <c r="F11" s="366"/>
      <c r="G11" s="366"/>
      <c r="H11" s="366"/>
      <c r="I11" s="366"/>
      <c r="J11" s="367"/>
      <c r="K11" s="5"/>
      <c r="L11" s="28" t="e">
        <f>AVERAGE(B11:J11)</f>
        <v>#DIV/0!</v>
      </c>
    </row>
    <row r="12" spans="1:12" ht="15" x14ac:dyDescent="0.2">
      <c r="A12" s="3" t="s">
        <v>39</v>
      </c>
      <c r="B12" s="365"/>
      <c r="C12" s="366"/>
      <c r="D12" s="366"/>
      <c r="E12" s="366"/>
      <c r="F12" s="366"/>
      <c r="G12" s="366"/>
      <c r="H12" s="366"/>
      <c r="I12" s="366"/>
      <c r="J12" s="367"/>
      <c r="K12" s="5"/>
      <c r="L12" s="28" t="e">
        <f>AVERAGE(B12:J12)</f>
        <v>#DIV/0!</v>
      </c>
    </row>
    <row r="13" spans="1:12" ht="15" x14ac:dyDescent="0.2">
      <c r="A13" s="3" t="s">
        <v>30</v>
      </c>
      <c r="B13" s="365"/>
      <c r="C13" s="366"/>
      <c r="D13" s="366"/>
      <c r="E13" s="366"/>
      <c r="F13" s="366"/>
      <c r="G13" s="366"/>
      <c r="H13" s="366"/>
      <c r="I13" s="366"/>
      <c r="J13" s="367"/>
      <c r="K13" s="5"/>
      <c r="L13" s="28" t="e">
        <f>AVERAGE(B13:J13)</f>
        <v>#DIV/0!</v>
      </c>
    </row>
    <row r="14" spans="1:12" ht="15.75" thickBot="1" x14ac:dyDescent="0.25">
      <c r="A14" s="3"/>
      <c r="B14" s="81" t="s">
        <v>19</v>
      </c>
      <c r="C14" s="81" t="s">
        <v>19</v>
      </c>
      <c r="D14" s="81" t="s">
        <v>19</v>
      </c>
      <c r="E14" s="81" t="s">
        <v>19</v>
      </c>
      <c r="F14" s="81" t="s">
        <v>19</v>
      </c>
      <c r="G14" s="81" t="s">
        <v>19</v>
      </c>
      <c r="H14" s="81" t="s">
        <v>19</v>
      </c>
      <c r="I14" s="81" t="s">
        <v>19</v>
      </c>
      <c r="J14" s="81" t="s">
        <v>19</v>
      </c>
      <c r="K14" s="5"/>
      <c r="L14" s="27"/>
    </row>
    <row r="15" spans="1:12" ht="18.75" customHeight="1" thickBot="1" x14ac:dyDescent="0.3">
      <c r="A15" s="7" t="s">
        <v>5</v>
      </c>
      <c r="B15" s="368"/>
      <c r="C15" s="369"/>
      <c r="D15" s="369"/>
      <c r="E15" s="369"/>
      <c r="F15" s="369"/>
      <c r="G15" s="369"/>
      <c r="H15" s="369"/>
      <c r="I15" s="369"/>
      <c r="J15" s="370"/>
      <c r="K15" s="5"/>
      <c r="L15" s="28" t="e">
        <f>AVERAGE(B15:J15)</f>
        <v>#DIV/0!</v>
      </c>
    </row>
    <row r="16" spans="1:12" ht="15.75" thickBot="1" x14ac:dyDescent="0.25">
      <c r="A16" s="3"/>
      <c r="B16" s="83"/>
      <c r="C16" s="83"/>
      <c r="D16" s="83"/>
      <c r="E16" s="83"/>
      <c r="F16" s="83"/>
      <c r="G16" s="83"/>
      <c r="H16" s="83"/>
      <c r="I16" s="83"/>
      <c r="J16" s="83"/>
      <c r="K16" s="5"/>
      <c r="L16" s="27"/>
    </row>
    <row r="17" spans="1:12" ht="16.5" thickBot="1" x14ac:dyDescent="0.3">
      <c r="A17" s="7" t="s">
        <v>21</v>
      </c>
      <c r="B17" s="368"/>
      <c r="C17" s="369"/>
      <c r="D17" s="369"/>
      <c r="E17" s="369"/>
      <c r="F17" s="369"/>
      <c r="G17" s="369"/>
      <c r="H17" s="369"/>
      <c r="I17" s="369"/>
      <c r="J17" s="370"/>
      <c r="K17" s="12"/>
      <c r="L17" s="28" t="e">
        <f>AVERAGE(B17:J17)</f>
        <v>#DIV/0!</v>
      </c>
    </row>
    <row r="18" spans="1:12" ht="16.5" thickBot="1" x14ac:dyDescent="0.3">
      <c r="A18" s="7" t="s">
        <v>12</v>
      </c>
      <c r="B18" s="368"/>
      <c r="C18" s="369"/>
      <c r="D18" s="369"/>
      <c r="E18" s="369"/>
      <c r="F18" s="369"/>
      <c r="G18" s="369"/>
      <c r="H18" s="369"/>
      <c r="I18" s="369"/>
      <c r="J18" s="370"/>
      <c r="K18" s="12"/>
      <c r="L18" s="27"/>
    </row>
    <row r="19" spans="1:12" s="1" customFormat="1" ht="16.5" thickBot="1" x14ac:dyDescent="0.3">
      <c r="A19" s="13" t="s">
        <v>17</v>
      </c>
      <c r="B19" s="371"/>
      <c r="C19" s="372"/>
      <c r="D19" s="372"/>
      <c r="E19" s="372"/>
      <c r="F19" s="372"/>
      <c r="G19" s="372"/>
      <c r="H19" s="372"/>
      <c r="I19" s="372"/>
      <c r="J19" s="373"/>
      <c r="K19" s="15" t="s">
        <v>18</v>
      </c>
      <c r="L19" s="29"/>
    </row>
    <row r="20" spans="1:12" ht="15" x14ac:dyDescent="0.2">
      <c r="A20" s="3"/>
      <c r="B20" s="82"/>
      <c r="C20" s="82"/>
      <c r="D20" s="82"/>
      <c r="E20" s="82"/>
      <c r="F20" s="82"/>
      <c r="G20" s="82"/>
      <c r="H20" s="82"/>
      <c r="I20" s="82"/>
      <c r="J20" s="82"/>
      <c r="K20" s="5"/>
      <c r="L20" s="27"/>
    </row>
    <row r="21" spans="1:12" ht="15.75" x14ac:dyDescent="0.25">
      <c r="A21" s="16" t="s">
        <v>7</v>
      </c>
      <c r="B21" s="17" t="str">
        <f>B$3</f>
        <v>Corn-high</v>
      </c>
      <c r="C21" s="17" t="str">
        <f t="shared" ref="C21:J21" si="2">C$3</f>
        <v>Corn- med</v>
      </c>
      <c r="D21" s="17" t="str">
        <f t="shared" si="2"/>
        <v>Wheat</v>
      </c>
      <c r="E21" s="17" t="str">
        <f t="shared" si="2"/>
        <v>Dry Bean</v>
      </c>
      <c r="F21" s="17" t="str">
        <f t="shared" si="2"/>
        <v>Pinto</v>
      </c>
      <c r="G21" s="17" t="str">
        <f t="shared" si="2"/>
        <v xml:space="preserve">Lt Red </v>
      </c>
      <c r="H21" s="17" t="str">
        <f t="shared" si="2"/>
        <v>Soybean</v>
      </c>
      <c r="I21" s="360" t="str">
        <f t="shared" si="2"/>
        <v>Hay</v>
      </c>
      <c r="J21" s="17" t="str">
        <f t="shared" si="2"/>
        <v>S. Beets</v>
      </c>
      <c r="K21" s="5"/>
      <c r="L21" s="27"/>
    </row>
    <row r="22" spans="1:12" ht="15" x14ac:dyDescent="0.2">
      <c r="A22" s="3" t="s">
        <v>8</v>
      </c>
      <c r="B22" s="365"/>
      <c r="C22" s="366"/>
      <c r="D22" s="366"/>
      <c r="E22" s="366"/>
      <c r="F22" s="366"/>
      <c r="G22" s="366"/>
      <c r="H22" s="366"/>
      <c r="I22" s="366"/>
      <c r="J22" s="367"/>
      <c r="K22" s="5"/>
      <c r="L22" s="28" t="e">
        <f t="shared" ref="L22:L38" si="3">AVERAGE(B22:J22)</f>
        <v>#DIV/0!</v>
      </c>
    </row>
    <row r="23" spans="1:12" ht="15" x14ac:dyDescent="0.2">
      <c r="A23" s="3" t="s">
        <v>34</v>
      </c>
      <c r="B23" s="365"/>
      <c r="C23" s="366"/>
      <c r="D23" s="366"/>
      <c r="E23" s="366"/>
      <c r="F23" s="366"/>
      <c r="G23" s="366"/>
      <c r="H23" s="366"/>
      <c r="I23" s="366"/>
      <c r="J23" s="367"/>
      <c r="K23" s="5"/>
      <c r="L23" s="28" t="e">
        <f t="shared" si="3"/>
        <v>#DIV/0!</v>
      </c>
    </row>
    <row r="24" spans="1:12" ht="15" x14ac:dyDescent="0.2">
      <c r="A24" s="3" t="s">
        <v>36</v>
      </c>
      <c r="B24" s="365"/>
      <c r="C24" s="366"/>
      <c r="D24" s="366"/>
      <c r="E24" s="366"/>
      <c r="F24" s="366"/>
      <c r="G24" s="366"/>
      <c r="H24" s="366"/>
      <c r="I24" s="366"/>
      <c r="J24" s="367"/>
      <c r="K24" s="5"/>
      <c r="L24" s="28" t="e">
        <f t="shared" si="3"/>
        <v>#DIV/0!</v>
      </c>
    </row>
    <row r="25" spans="1:12" ht="15.75" customHeight="1" x14ac:dyDescent="0.2">
      <c r="A25" s="3" t="s">
        <v>35</v>
      </c>
      <c r="B25" s="365"/>
      <c r="C25" s="366"/>
      <c r="D25" s="366"/>
      <c r="E25" s="366"/>
      <c r="F25" s="366"/>
      <c r="G25" s="366"/>
      <c r="H25" s="366"/>
      <c r="I25" s="366"/>
      <c r="J25" s="367"/>
      <c r="K25" s="5"/>
      <c r="L25" s="28" t="e">
        <f t="shared" si="3"/>
        <v>#DIV/0!</v>
      </c>
    </row>
    <row r="26" spans="1:12" ht="15" x14ac:dyDescent="0.2">
      <c r="A26" s="3" t="s">
        <v>9</v>
      </c>
      <c r="B26" s="365"/>
      <c r="C26" s="366"/>
      <c r="D26" s="366"/>
      <c r="E26" s="366"/>
      <c r="F26" s="366"/>
      <c r="G26" s="366"/>
      <c r="H26" s="366"/>
      <c r="I26" s="366"/>
      <c r="J26" s="367"/>
      <c r="K26" s="5"/>
      <c r="L26" s="28" t="e">
        <f t="shared" si="3"/>
        <v>#DIV/0!</v>
      </c>
    </row>
    <row r="27" spans="1:12" ht="15" x14ac:dyDescent="0.2">
      <c r="A27" s="3" t="s">
        <v>25</v>
      </c>
      <c r="B27" s="365"/>
      <c r="C27" s="366"/>
      <c r="D27" s="366"/>
      <c r="E27" s="366"/>
      <c r="F27" s="366"/>
      <c r="G27" s="366"/>
      <c r="H27" s="366"/>
      <c r="I27" s="366"/>
      <c r="J27" s="367"/>
      <c r="K27" s="5"/>
      <c r="L27" s="28" t="e">
        <f t="shared" si="3"/>
        <v>#DIV/0!</v>
      </c>
    </row>
    <row r="28" spans="1:12" ht="15" x14ac:dyDescent="0.2">
      <c r="A28" s="3" t="s">
        <v>10</v>
      </c>
      <c r="B28" s="365"/>
      <c r="C28" s="366"/>
      <c r="D28" s="366"/>
      <c r="E28" s="366"/>
      <c r="F28" s="366"/>
      <c r="G28" s="366"/>
      <c r="H28" s="366"/>
      <c r="I28" s="366"/>
      <c r="J28" s="367"/>
      <c r="K28" s="5"/>
      <c r="L28" s="28" t="e">
        <f t="shared" si="3"/>
        <v>#DIV/0!</v>
      </c>
    </row>
    <row r="29" spans="1:12" ht="15" x14ac:dyDescent="0.2">
      <c r="A29" s="3" t="s">
        <v>11</v>
      </c>
      <c r="B29" s="365"/>
      <c r="C29" s="366"/>
      <c r="D29" s="366"/>
      <c r="E29" s="366"/>
      <c r="F29" s="366"/>
      <c r="G29" s="366"/>
      <c r="H29" s="366"/>
      <c r="I29" s="366"/>
      <c r="J29" s="367"/>
      <c r="K29" s="5"/>
      <c r="L29" s="28" t="e">
        <f t="shared" si="3"/>
        <v>#DIV/0!</v>
      </c>
    </row>
    <row r="30" spans="1:12" ht="15" x14ac:dyDescent="0.2">
      <c r="A30" s="3" t="s">
        <v>37</v>
      </c>
      <c r="B30" s="365"/>
      <c r="C30" s="366"/>
      <c r="D30" s="366"/>
      <c r="E30" s="366"/>
      <c r="F30" s="366"/>
      <c r="G30" s="366"/>
      <c r="H30" s="366"/>
      <c r="I30" s="366"/>
      <c r="J30" s="367"/>
      <c r="K30" s="5"/>
      <c r="L30" s="28" t="e">
        <f t="shared" si="3"/>
        <v>#DIV/0!</v>
      </c>
    </row>
    <row r="31" spans="1:12" ht="15" x14ac:dyDescent="0.2">
      <c r="A31" s="3" t="s">
        <v>38</v>
      </c>
      <c r="B31" s="365"/>
      <c r="C31" s="366"/>
      <c r="D31" s="366"/>
      <c r="E31" s="366"/>
      <c r="F31" s="366"/>
      <c r="G31" s="366"/>
      <c r="H31" s="366"/>
      <c r="I31" s="366"/>
      <c r="J31" s="367"/>
      <c r="K31" s="5"/>
      <c r="L31" s="28" t="e">
        <f t="shared" si="3"/>
        <v>#DIV/0!</v>
      </c>
    </row>
    <row r="32" spans="1:12" ht="15" x14ac:dyDescent="0.2">
      <c r="A32" s="3" t="s">
        <v>40</v>
      </c>
      <c r="B32" s="365"/>
      <c r="C32" s="366"/>
      <c r="D32" s="366"/>
      <c r="E32" s="366"/>
      <c r="F32" s="366"/>
      <c r="G32" s="366"/>
      <c r="H32" s="366"/>
      <c r="I32" s="366"/>
      <c r="J32" s="367"/>
      <c r="K32" s="5"/>
      <c r="L32" s="28" t="e">
        <f t="shared" si="3"/>
        <v>#DIV/0!</v>
      </c>
    </row>
    <row r="33" spans="1:12" ht="15" x14ac:dyDescent="0.2">
      <c r="A33" s="3" t="s">
        <v>26</v>
      </c>
      <c r="B33" s="365"/>
      <c r="C33" s="366"/>
      <c r="D33" s="366"/>
      <c r="E33" s="366"/>
      <c r="F33" s="366"/>
      <c r="G33" s="366"/>
      <c r="H33" s="366"/>
      <c r="I33" s="366"/>
      <c r="J33" s="367"/>
      <c r="K33" s="5"/>
      <c r="L33" s="28" t="e">
        <f t="shared" si="3"/>
        <v>#DIV/0!</v>
      </c>
    </row>
    <row r="34" spans="1:12" ht="15" x14ac:dyDescent="0.2">
      <c r="A34" s="3" t="s">
        <v>27</v>
      </c>
      <c r="B34" s="365"/>
      <c r="C34" s="366"/>
      <c r="D34" s="366"/>
      <c r="E34" s="366"/>
      <c r="F34" s="366"/>
      <c r="G34" s="366"/>
      <c r="H34" s="366"/>
      <c r="I34" s="366"/>
      <c r="J34" s="367"/>
      <c r="K34" s="5"/>
      <c r="L34" s="28" t="e">
        <f t="shared" si="3"/>
        <v>#DIV/0!</v>
      </c>
    </row>
    <row r="35" spans="1:12" ht="15" x14ac:dyDescent="0.2">
      <c r="A35" s="77" t="s">
        <v>105</v>
      </c>
      <c r="B35" s="365"/>
      <c r="C35" s="366"/>
      <c r="D35" s="366"/>
      <c r="E35" s="366"/>
      <c r="F35" s="366"/>
      <c r="G35" s="366"/>
      <c r="H35" s="366"/>
      <c r="I35" s="366"/>
      <c r="J35" s="367"/>
      <c r="K35" s="5"/>
      <c r="L35" s="28" t="e">
        <f t="shared" si="3"/>
        <v>#DIV/0!</v>
      </c>
    </row>
    <row r="36" spans="1:12" ht="15" x14ac:dyDescent="0.2">
      <c r="A36" s="3" t="s">
        <v>32</v>
      </c>
      <c r="B36" s="365"/>
      <c r="C36" s="366"/>
      <c r="D36" s="366"/>
      <c r="E36" s="366"/>
      <c r="F36" s="366"/>
      <c r="G36" s="366"/>
      <c r="H36" s="366"/>
      <c r="I36" s="366"/>
      <c r="J36" s="367"/>
      <c r="K36" s="5"/>
      <c r="L36" s="28" t="e">
        <f t="shared" si="3"/>
        <v>#DIV/0!</v>
      </c>
    </row>
    <row r="37" spans="1:12" ht="15.75" thickBot="1" x14ac:dyDescent="0.25">
      <c r="A37" s="3"/>
      <c r="B37" s="81" t="s">
        <v>19</v>
      </c>
      <c r="C37" s="81" t="s">
        <v>19</v>
      </c>
      <c r="D37" s="81" t="s">
        <v>19</v>
      </c>
      <c r="E37" s="81" t="s">
        <v>19</v>
      </c>
      <c r="F37" s="81" t="s">
        <v>19</v>
      </c>
      <c r="G37" s="81" t="s">
        <v>19</v>
      </c>
      <c r="H37" s="81" t="s">
        <v>19</v>
      </c>
      <c r="I37" s="81" t="s">
        <v>19</v>
      </c>
      <c r="J37" s="81" t="s">
        <v>19</v>
      </c>
      <c r="K37" s="5"/>
      <c r="L37" s="28"/>
    </row>
    <row r="38" spans="1:12" ht="16.5" thickBot="1" x14ac:dyDescent="0.3">
      <c r="A38" s="7" t="s">
        <v>33</v>
      </c>
      <c r="B38" s="368"/>
      <c r="C38" s="369"/>
      <c r="D38" s="369"/>
      <c r="E38" s="369"/>
      <c r="F38" s="369"/>
      <c r="G38" s="369"/>
      <c r="H38" s="369"/>
      <c r="I38" s="369"/>
      <c r="J38" s="370"/>
      <c r="K38" s="5"/>
      <c r="L38" s="28" t="e">
        <f t="shared" si="3"/>
        <v>#DIV/0!</v>
      </c>
    </row>
    <row r="39" spans="1:12" s="2" customFormat="1" ht="15.75" x14ac:dyDescent="0.25">
      <c r="A39" s="7"/>
      <c r="B39" s="84" t="str">
        <f t="shared" ref="B39:J39" si="4">B$3</f>
        <v>Corn-high</v>
      </c>
      <c r="C39" s="84" t="str">
        <f t="shared" si="4"/>
        <v>Corn- med</v>
      </c>
      <c r="D39" s="84" t="str">
        <f t="shared" si="4"/>
        <v>Wheat</v>
      </c>
      <c r="E39" s="84" t="str">
        <f t="shared" si="4"/>
        <v>Dry Bean</v>
      </c>
      <c r="F39" s="84" t="str">
        <f t="shared" si="4"/>
        <v>Pinto</v>
      </c>
      <c r="G39" s="84" t="str">
        <f t="shared" si="4"/>
        <v xml:space="preserve">Lt Red </v>
      </c>
      <c r="H39" s="84" t="str">
        <f t="shared" si="4"/>
        <v>Soybean</v>
      </c>
      <c r="I39" s="361" t="str">
        <f t="shared" si="4"/>
        <v>Hay</v>
      </c>
      <c r="J39" s="84" t="str">
        <f t="shared" si="4"/>
        <v>S. Beets</v>
      </c>
      <c r="K39" s="12"/>
      <c r="L39" s="30"/>
    </row>
    <row r="40" spans="1:12" ht="15" x14ac:dyDescent="0.2">
      <c r="A40" s="3" t="s">
        <v>43</v>
      </c>
      <c r="B40" s="74">
        <v>3.6</v>
      </c>
      <c r="C40" s="74">
        <v>2.8</v>
      </c>
      <c r="D40" s="74">
        <v>2.2000000000000002</v>
      </c>
      <c r="E40" s="74">
        <v>7</v>
      </c>
      <c r="F40" s="74">
        <v>7</v>
      </c>
      <c r="G40" s="74">
        <v>7</v>
      </c>
      <c r="H40" s="74">
        <v>0</v>
      </c>
      <c r="I40" s="74">
        <v>9</v>
      </c>
      <c r="J40" s="74">
        <v>12</v>
      </c>
      <c r="K40" s="5"/>
      <c r="L40" s="27"/>
    </row>
    <row r="41" spans="1:12" ht="15" x14ac:dyDescent="0.2">
      <c r="A41" s="4" t="s">
        <v>103</v>
      </c>
      <c r="B41" s="76">
        <f>B40*13</f>
        <v>46.800000000000004</v>
      </c>
      <c r="C41" s="76">
        <f t="shared" ref="C41:J41" si="5">C40*13</f>
        <v>36.4</v>
      </c>
      <c r="D41" s="76">
        <f t="shared" si="5"/>
        <v>28.6</v>
      </c>
      <c r="E41" s="76">
        <f t="shared" si="5"/>
        <v>91</v>
      </c>
      <c r="F41" s="76">
        <f t="shared" si="5"/>
        <v>91</v>
      </c>
      <c r="G41" s="76">
        <f t="shared" si="5"/>
        <v>91</v>
      </c>
      <c r="H41" s="76">
        <f t="shared" si="5"/>
        <v>0</v>
      </c>
      <c r="I41" s="76">
        <f t="shared" si="5"/>
        <v>117</v>
      </c>
      <c r="J41" s="76">
        <f t="shared" si="5"/>
        <v>156</v>
      </c>
      <c r="K41" s="5" t="s">
        <v>44</v>
      </c>
      <c r="L41" s="28">
        <f>AVERAGE(B41:J41)</f>
        <v>73.088888888888889</v>
      </c>
    </row>
    <row r="42" spans="1:12" x14ac:dyDescent="0.2">
      <c r="A42" s="18" t="s">
        <v>31</v>
      </c>
      <c r="C42" s="19"/>
      <c r="D42" s="19"/>
      <c r="E42" s="19"/>
      <c r="F42" s="19"/>
      <c r="G42" s="19"/>
      <c r="H42" s="19"/>
      <c r="I42" s="19"/>
      <c r="J42" s="19"/>
      <c r="K42" s="20"/>
      <c r="L42" s="27"/>
    </row>
    <row r="43" spans="1:12" x14ac:dyDescent="0.2">
      <c r="A43" s="19" t="s">
        <v>41</v>
      </c>
      <c r="C43" s="19"/>
      <c r="D43" s="19"/>
      <c r="E43" s="19"/>
      <c r="F43" s="19"/>
      <c r="G43" s="19"/>
      <c r="H43" s="19"/>
      <c r="I43" s="19"/>
      <c r="J43" s="19"/>
      <c r="K43" s="20"/>
      <c r="L43" s="27"/>
    </row>
    <row r="44" spans="1:12" ht="13.5" thickBot="1" x14ac:dyDescent="0.25">
      <c r="A44" s="21" t="s">
        <v>42</v>
      </c>
      <c r="B44" s="22"/>
      <c r="C44" s="23"/>
      <c r="D44" s="23"/>
      <c r="E44" s="23"/>
      <c r="F44" s="23"/>
      <c r="G44" s="23"/>
      <c r="H44" s="23"/>
      <c r="I44" s="23"/>
      <c r="J44" s="23"/>
      <c r="K44" s="24"/>
      <c r="L44" s="31"/>
    </row>
    <row r="45" spans="1:12" ht="13.5" thickTop="1" x14ac:dyDescent="0.2"/>
    <row r="47" spans="1:12" x14ac:dyDescent="0.2">
      <c r="B47" s="38" t="s">
        <v>208</v>
      </c>
    </row>
    <row r="48" spans="1:12" x14ac:dyDescent="0.2">
      <c r="B48" t="s">
        <v>102</v>
      </c>
    </row>
  </sheetData>
  <mergeCells count="2">
    <mergeCell ref="A1:J1"/>
    <mergeCell ref="A2:J2"/>
  </mergeCells>
  <phoneticPr fontId="0" type="noConversion"/>
  <pageMargins left="0.75" right="0.25" top="0.5" bottom="0.5" header="0.5" footer="0.5"/>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selection sqref="A1:G1"/>
    </sheetView>
  </sheetViews>
  <sheetFormatPr defaultRowHeight="12.75" x14ac:dyDescent="0.2"/>
  <cols>
    <col min="1" max="1" width="27.5703125" customWidth="1"/>
    <col min="2" max="7" width="13" customWidth="1"/>
    <col min="8" max="8" width="10.7109375" customWidth="1"/>
  </cols>
  <sheetData>
    <row r="1" spans="1:9" ht="21" thickTop="1" x14ac:dyDescent="0.3">
      <c r="A1" s="402" t="s">
        <v>20</v>
      </c>
      <c r="B1" s="403"/>
      <c r="C1" s="403"/>
      <c r="D1" s="403"/>
      <c r="E1" s="403"/>
      <c r="F1" s="403"/>
      <c r="G1" s="403"/>
      <c r="H1" s="339" t="s">
        <v>206</v>
      </c>
    </row>
    <row r="2" spans="1:9" ht="15.75" thickBot="1" x14ac:dyDescent="0.25">
      <c r="A2" s="404"/>
      <c r="B2" s="405"/>
      <c r="C2" s="405"/>
      <c r="D2" s="405"/>
      <c r="E2" s="405"/>
      <c r="F2" s="405"/>
      <c r="G2" s="405"/>
      <c r="H2" s="5"/>
    </row>
    <row r="3" spans="1:9" ht="15.75" x14ac:dyDescent="0.25">
      <c r="A3" s="3"/>
      <c r="B3" s="6" t="s">
        <v>14</v>
      </c>
      <c r="C3" s="6" t="s">
        <v>13</v>
      </c>
      <c r="D3" s="6" t="s">
        <v>15</v>
      </c>
      <c r="E3" s="6" t="s">
        <v>106</v>
      </c>
      <c r="F3" s="6" t="s">
        <v>107</v>
      </c>
      <c r="G3" s="6" t="s">
        <v>16</v>
      </c>
      <c r="H3" s="5"/>
      <c r="I3" s="26" t="s">
        <v>45</v>
      </c>
    </row>
    <row r="4" spans="1:9" ht="15" x14ac:dyDescent="0.2">
      <c r="A4" s="3" t="s">
        <v>0</v>
      </c>
      <c r="B4" s="74">
        <v>160</v>
      </c>
      <c r="C4" s="74">
        <v>45</v>
      </c>
      <c r="D4" s="74">
        <v>75</v>
      </c>
      <c r="E4" s="74">
        <v>20</v>
      </c>
      <c r="F4" s="74">
        <v>5</v>
      </c>
      <c r="G4" s="74">
        <v>26</v>
      </c>
      <c r="H4" s="5" t="s">
        <v>24</v>
      </c>
      <c r="I4" s="27" t="s">
        <v>46</v>
      </c>
    </row>
    <row r="5" spans="1:9" ht="15" x14ac:dyDescent="0.2">
      <c r="A5" s="3" t="s">
        <v>1</v>
      </c>
      <c r="B5" s="75">
        <v>5.5</v>
      </c>
      <c r="C5" s="75">
        <v>12</v>
      </c>
      <c r="D5" s="75">
        <v>6.5</v>
      </c>
      <c r="E5" s="75">
        <v>35</v>
      </c>
      <c r="F5" s="75">
        <v>135</v>
      </c>
      <c r="G5" s="75">
        <v>55</v>
      </c>
      <c r="H5" s="5" t="s">
        <v>23</v>
      </c>
      <c r="I5" s="27" t="s">
        <v>47</v>
      </c>
    </row>
    <row r="6" spans="1:9" ht="15" x14ac:dyDescent="0.2">
      <c r="A6" s="3" t="s">
        <v>6</v>
      </c>
      <c r="B6" s="75">
        <v>10</v>
      </c>
      <c r="C6" s="75">
        <v>10</v>
      </c>
      <c r="D6" s="75">
        <v>10</v>
      </c>
      <c r="E6" s="75">
        <v>10</v>
      </c>
      <c r="F6" s="75">
        <v>10</v>
      </c>
      <c r="G6" s="75">
        <v>10</v>
      </c>
      <c r="H6" s="5" t="s">
        <v>22</v>
      </c>
      <c r="I6" s="27"/>
    </row>
    <row r="7" spans="1:9" ht="15" x14ac:dyDescent="0.2">
      <c r="A7" s="3"/>
      <c r="B7" s="374" t="s">
        <v>19</v>
      </c>
      <c r="C7" s="374" t="s">
        <v>19</v>
      </c>
      <c r="D7" s="4" t="s">
        <v>19</v>
      </c>
      <c r="E7" s="4" t="s">
        <v>19</v>
      </c>
      <c r="F7" s="4" t="s">
        <v>19</v>
      </c>
      <c r="G7" s="4" t="s">
        <v>19</v>
      </c>
      <c r="H7" s="5"/>
      <c r="I7" s="27"/>
    </row>
    <row r="8" spans="1:9" ht="15.75" x14ac:dyDescent="0.25">
      <c r="A8" s="7" t="s">
        <v>2</v>
      </c>
      <c r="B8" s="8">
        <f t="shared" ref="B8" si="0">((B4*B5)+B6)</f>
        <v>890</v>
      </c>
      <c r="C8" s="8">
        <f t="shared" ref="C8" si="1">((C4*C5)+C6)</f>
        <v>550</v>
      </c>
      <c r="D8" s="8">
        <f t="shared" ref="D8:G8" si="2">((D4*D5)+D6)</f>
        <v>497.5</v>
      </c>
      <c r="E8" s="8">
        <f t="shared" si="2"/>
        <v>710</v>
      </c>
      <c r="F8" s="8">
        <f t="shared" si="2"/>
        <v>685</v>
      </c>
      <c r="G8" s="8">
        <f t="shared" si="2"/>
        <v>1440</v>
      </c>
      <c r="H8" s="5"/>
      <c r="I8" s="28">
        <f>AVERAGE(B8:G8)</f>
        <v>795.41666666666663</v>
      </c>
    </row>
    <row r="9" spans="1:9" ht="15" x14ac:dyDescent="0.2">
      <c r="A9" s="3"/>
      <c r="B9" s="9"/>
      <c r="C9" s="9"/>
      <c r="D9" s="9"/>
      <c r="E9" s="9"/>
      <c r="F9" s="9"/>
      <c r="G9" s="9"/>
      <c r="H9" s="5"/>
      <c r="I9" s="27"/>
    </row>
    <row r="10" spans="1:9" ht="15" x14ac:dyDescent="0.2">
      <c r="A10" s="71" t="s">
        <v>3</v>
      </c>
      <c r="B10" s="25">
        <f t="shared" ref="B10" si="3">+B38</f>
        <v>527.29</v>
      </c>
      <c r="C10" s="25">
        <f t="shared" ref="C10" si="4">+C38</f>
        <v>401.56</v>
      </c>
      <c r="D10" s="25">
        <f t="shared" ref="D10:G10" si="5">+D38</f>
        <v>386.76</v>
      </c>
      <c r="E10" s="25">
        <f t="shared" si="5"/>
        <v>460.33000000000004</v>
      </c>
      <c r="F10" s="25">
        <f t="shared" si="5"/>
        <v>390</v>
      </c>
      <c r="G10" s="25">
        <f t="shared" si="5"/>
        <v>621.07999999999993</v>
      </c>
      <c r="H10" s="72"/>
      <c r="I10" s="73">
        <f>AVERAGE(B10:G10)</f>
        <v>464.50333333333333</v>
      </c>
    </row>
    <row r="11" spans="1:9" ht="15" x14ac:dyDescent="0.2">
      <c r="A11" s="3" t="s">
        <v>4</v>
      </c>
      <c r="B11" s="75">
        <v>27</v>
      </c>
      <c r="C11" s="75">
        <v>27</v>
      </c>
      <c r="D11" s="75">
        <v>25</v>
      </c>
      <c r="E11" s="75">
        <v>25</v>
      </c>
      <c r="F11" s="75">
        <v>50</v>
      </c>
      <c r="G11" s="75">
        <v>75</v>
      </c>
      <c r="H11" s="5"/>
      <c r="I11" s="28">
        <f>AVERAGE(B11:G11)</f>
        <v>38.166666666666664</v>
      </c>
    </row>
    <row r="12" spans="1:9" ht="15" x14ac:dyDescent="0.2">
      <c r="A12" s="3" t="s">
        <v>92</v>
      </c>
      <c r="B12" s="75">
        <v>30</v>
      </c>
      <c r="C12" s="75">
        <v>9.6</v>
      </c>
      <c r="D12" s="75">
        <v>16</v>
      </c>
      <c r="E12" s="75">
        <v>12</v>
      </c>
      <c r="F12" s="75">
        <v>15</v>
      </c>
      <c r="G12" s="75">
        <v>92</v>
      </c>
      <c r="H12" s="5"/>
      <c r="I12" s="28">
        <f>AVERAGE(B12:G12)</f>
        <v>29.099999999999998</v>
      </c>
    </row>
    <row r="13" spans="1:9" ht="15" x14ac:dyDescent="0.2">
      <c r="A13" s="3" t="s">
        <v>30</v>
      </c>
      <c r="B13" s="75">
        <v>50</v>
      </c>
      <c r="C13" s="75">
        <v>50</v>
      </c>
      <c r="D13" s="75">
        <v>50</v>
      </c>
      <c r="E13" s="75">
        <v>50</v>
      </c>
      <c r="F13" s="75">
        <v>50</v>
      </c>
      <c r="G13" s="75">
        <v>50</v>
      </c>
      <c r="H13" s="5"/>
      <c r="I13" s="28">
        <f>AVERAGE(B13:G13)</f>
        <v>50</v>
      </c>
    </row>
    <row r="14" spans="1:9" ht="15" x14ac:dyDescent="0.2">
      <c r="A14" s="3"/>
      <c r="B14" s="10" t="s">
        <v>19</v>
      </c>
      <c r="C14" s="10" t="s">
        <v>19</v>
      </c>
      <c r="D14" s="10" t="s">
        <v>19</v>
      </c>
      <c r="E14" s="10" t="s">
        <v>19</v>
      </c>
      <c r="F14" s="10" t="s">
        <v>19</v>
      </c>
      <c r="G14" s="10" t="s">
        <v>19</v>
      </c>
      <c r="H14" s="5"/>
      <c r="I14" s="27"/>
    </row>
    <row r="15" spans="1:9" ht="18.75" customHeight="1" x14ac:dyDescent="0.25">
      <c r="A15" s="7" t="s">
        <v>5</v>
      </c>
      <c r="B15" s="11">
        <f t="shared" ref="B15" si="6">SUM(B10:B13)</f>
        <v>634.29</v>
      </c>
      <c r="C15" s="11">
        <f t="shared" ref="C15" si="7">SUM(C10:C13)</f>
        <v>488.16</v>
      </c>
      <c r="D15" s="11">
        <f t="shared" ref="D15:G15" si="8">SUM(D10:D13)</f>
        <v>477.76</v>
      </c>
      <c r="E15" s="11">
        <f t="shared" si="8"/>
        <v>547.33000000000004</v>
      </c>
      <c r="F15" s="11">
        <f t="shared" si="8"/>
        <v>505</v>
      </c>
      <c r="G15" s="11">
        <f t="shared" si="8"/>
        <v>838.07999999999993</v>
      </c>
      <c r="H15" s="5"/>
      <c r="I15" s="28">
        <f>AVERAGE(B15:G15)</f>
        <v>581.77</v>
      </c>
    </row>
    <row r="16" spans="1:9" ht="15" x14ac:dyDescent="0.2">
      <c r="A16" s="3"/>
      <c r="B16" s="10"/>
      <c r="C16" s="10"/>
      <c r="D16" s="10"/>
      <c r="E16" s="10"/>
      <c r="F16" s="10"/>
      <c r="G16" s="10"/>
      <c r="H16" s="5"/>
      <c r="I16" s="27"/>
    </row>
    <row r="17" spans="1:9" ht="15.75" x14ac:dyDescent="0.25">
      <c r="A17" s="7" t="s">
        <v>21</v>
      </c>
      <c r="B17" s="11">
        <f t="shared" ref="B17" si="9">(B8-B15)</f>
        <v>255.71000000000004</v>
      </c>
      <c r="C17" s="11">
        <f t="shared" ref="C17" si="10">(C8-C15)</f>
        <v>61.839999999999975</v>
      </c>
      <c r="D17" s="11">
        <f t="shared" ref="D17:G17" si="11">(D8-D15)</f>
        <v>19.740000000000009</v>
      </c>
      <c r="E17" s="11">
        <f t="shared" si="11"/>
        <v>162.66999999999996</v>
      </c>
      <c r="F17" s="11">
        <f t="shared" si="11"/>
        <v>180</v>
      </c>
      <c r="G17" s="11">
        <f t="shared" si="11"/>
        <v>601.92000000000007</v>
      </c>
      <c r="H17" s="12"/>
      <c r="I17" s="28">
        <f>AVERAGE(B17:G17)</f>
        <v>213.64666666666668</v>
      </c>
    </row>
    <row r="18" spans="1:9" ht="15.75" x14ac:dyDescent="0.25">
      <c r="A18" s="7" t="s">
        <v>12</v>
      </c>
      <c r="B18" s="11">
        <f t="shared" ref="B18" si="12">(B15/B4)</f>
        <v>3.9643124999999997</v>
      </c>
      <c r="C18" s="11">
        <f t="shared" ref="C18" si="13">(C15/C4)</f>
        <v>10.848000000000001</v>
      </c>
      <c r="D18" s="11">
        <f t="shared" ref="D18:G18" si="14">(D15/D4)</f>
        <v>6.3701333333333334</v>
      </c>
      <c r="E18" s="11">
        <f t="shared" si="14"/>
        <v>27.366500000000002</v>
      </c>
      <c r="F18" s="11">
        <f t="shared" si="14"/>
        <v>101</v>
      </c>
      <c r="G18" s="11">
        <f t="shared" si="14"/>
        <v>32.233846153846152</v>
      </c>
      <c r="H18" s="12"/>
      <c r="I18" s="27"/>
    </row>
    <row r="19" spans="1:9" s="1" customFormat="1" ht="15.75" x14ac:dyDescent="0.25">
      <c r="A19" s="13" t="s">
        <v>17</v>
      </c>
      <c r="B19" s="14">
        <f t="shared" ref="B19:G19" si="15">(B15/B5)</f>
        <v>115.32545454545453</v>
      </c>
      <c r="C19" s="14">
        <f t="shared" si="15"/>
        <v>40.68</v>
      </c>
      <c r="D19" s="14">
        <f t="shared" si="15"/>
        <v>73.501538461538459</v>
      </c>
      <c r="E19" s="14">
        <f t="shared" si="15"/>
        <v>15.638000000000002</v>
      </c>
      <c r="F19" s="14">
        <f t="shared" si="15"/>
        <v>3.7407407407407409</v>
      </c>
      <c r="G19" s="14">
        <f t="shared" si="15"/>
        <v>15.237818181818181</v>
      </c>
      <c r="H19" s="15" t="s">
        <v>18</v>
      </c>
      <c r="I19" s="29"/>
    </row>
    <row r="20" spans="1:9" ht="15" x14ac:dyDescent="0.2">
      <c r="A20" s="3"/>
      <c r="B20" s="10"/>
      <c r="C20" s="10"/>
      <c r="D20" s="10"/>
      <c r="E20" s="10"/>
      <c r="F20" s="10"/>
      <c r="G20" s="10"/>
      <c r="H20" s="5"/>
      <c r="I20" s="27"/>
    </row>
    <row r="21" spans="1:9" ht="15.75" x14ac:dyDescent="0.25">
      <c r="A21" s="16" t="s">
        <v>7</v>
      </c>
      <c r="B21" s="17" t="str">
        <f t="shared" ref="B21:G21" si="16">B$3</f>
        <v>Corn</v>
      </c>
      <c r="C21" s="17" t="str">
        <f t="shared" si="16"/>
        <v>Soybean</v>
      </c>
      <c r="D21" s="17" t="str">
        <f t="shared" si="16"/>
        <v>Wheat</v>
      </c>
      <c r="E21" s="17" t="str">
        <f t="shared" si="16"/>
        <v>Dry Beans</v>
      </c>
      <c r="F21" s="17" t="str">
        <f t="shared" si="16"/>
        <v>Alfalfa</v>
      </c>
      <c r="G21" s="17" t="str">
        <f t="shared" si="16"/>
        <v>S. Beets</v>
      </c>
      <c r="H21" s="5"/>
      <c r="I21" s="27"/>
    </row>
    <row r="22" spans="1:9" ht="15" x14ac:dyDescent="0.2">
      <c r="A22" s="3" t="s">
        <v>8</v>
      </c>
      <c r="B22" s="75">
        <v>100</v>
      </c>
      <c r="C22" s="75">
        <v>55</v>
      </c>
      <c r="D22" s="75">
        <v>40</v>
      </c>
      <c r="E22" s="75">
        <v>75</v>
      </c>
      <c r="F22" s="75">
        <v>30</v>
      </c>
      <c r="G22" s="75">
        <v>85</v>
      </c>
      <c r="H22" s="5"/>
      <c r="I22" s="28">
        <f t="shared" ref="I22:I38" si="17">AVERAGE(B22:G22)</f>
        <v>64.166666666666671</v>
      </c>
    </row>
    <row r="23" spans="1:9" ht="15" x14ac:dyDescent="0.2">
      <c r="A23" s="3" t="s">
        <v>34</v>
      </c>
      <c r="B23" s="75">
        <v>108</v>
      </c>
      <c r="C23" s="75">
        <v>0</v>
      </c>
      <c r="D23" s="75">
        <v>60</v>
      </c>
      <c r="E23" s="75">
        <v>36</v>
      </c>
      <c r="F23" s="75">
        <v>0</v>
      </c>
      <c r="G23" s="75">
        <v>78</v>
      </c>
      <c r="H23" s="5"/>
      <c r="I23" s="28">
        <f t="shared" si="17"/>
        <v>47</v>
      </c>
    </row>
    <row r="24" spans="1:9" ht="15" x14ac:dyDescent="0.2">
      <c r="A24" s="3" t="s">
        <v>36</v>
      </c>
      <c r="B24" s="75">
        <v>23.5</v>
      </c>
      <c r="C24" s="75">
        <v>60</v>
      </c>
      <c r="D24" s="75">
        <v>35.75</v>
      </c>
      <c r="E24" s="75">
        <v>26</v>
      </c>
      <c r="F24" s="75">
        <v>78</v>
      </c>
      <c r="G24" s="75">
        <v>39</v>
      </c>
      <c r="H24" s="5"/>
      <c r="I24" s="28">
        <f t="shared" si="17"/>
        <v>43.708333333333336</v>
      </c>
    </row>
    <row r="25" spans="1:9" ht="15.75" customHeight="1" x14ac:dyDescent="0.2">
      <c r="A25" s="3" t="s">
        <v>35</v>
      </c>
      <c r="B25" s="75">
        <v>25.85</v>
      </c>
      <c r="C25" s="75">
        <v>60</v>
      </c>
      <c r="D25" s="75">
        <v>25.85</v>
      </c>
      <c r="E25" s="75">
        <v>18.8</v>
      </c>
      <c r="F25" s="75">
        <v>58</v>
      </c>
      <c r="G25" s="75">
        <v>28.2</v>
      </c>
      <c r="H25" s="5"/>
      <c r="I25" s="28">
        <f t="shared" si="17"/>
        <v>36.116666666666667</v>
      </c>
    </row>
    <row r="26" spans="1:9" ht="15" x14ac:dyDescent="0.2">
      <c r="A26" s="3" t="s">
        <v>9</v>
      </c>
      <c r="B26" s="75">
        <v>25</v>
      </c>
      <c r="C26" s="75">
        <v>25</v>
      </c>
      <c r="D26" s="75">
        <v>5</v>
      </c>
      <c r="E26" s="75">
        <v>34</v>
      </c>
      <c r="F26" s="75">
        <v>0</v>
      </c>
      <c r="G26" s="75">
        <v>35</v>
      </c>
      <c r="H26" s="5"/>
      <c r="I26" s="28">
        <f t="shared" si="17"/>
        <v>20.666666666666668</v>
      </c>
    </row>
    <row r="27" spans="1:9" ht="15" x14ac:dyDescent="0.2">
      <c r="A27" s="3" t="s">
        <v>25</v>
      </c>
      <c r="B27" s="75"/>
      <c r="C27" s="75"/>
      <c r="D27" s="75">
        <v>22.5</v>
      </c>
      <c r="E27" s="75">
        <v>27</v>
      </c>
      <c r="F27" s="75">
        <v>14</v>
      </c>
      <c r="G27" s="75">
        <v>75</v>
      </c>
      <c r="H27" s="5"/>
      <c r="I27" s="28">
        <f t="shared" si="17"/>
        <v>34.625</v>
      </c>
    </row>
    <row r="28" spans="1:9" ht="15" x14ac:dyDescent="0.2">
      <c r="A28" s="3" t="s">
        <v>10</v>
      </c>
      <c r="B28" s="75">
        <v>12.94</v>
      </c>
      <c r="C28" s="75">
        <v>9.06</v>
      </c>
      <c r="D28" s="75">
        <v>7.76</v>
      </c>
      <c r="E28" s="75">
        <v>15.53</v>
      </c>
      <c r="F28" s="75">
        <v>20</v>
      </c>
      <c r="G28" s="75">
        <v>25.88</v>
      </c>
      <c r="H28" s="5"/>
      <c r="I28" s="28">
        <f t="shared" si="17"/>
        <v>15.194999999999999</v>
      </c>
    </row>
    <row r="29" spans="1:9" ht="15" x14ac:dyDescent="0.2">
      <c r="A29" s="3" t="s">
        <v>11</v>
      </c>
      <c r="B29" s="75">
        <v>30</v>
      </c>
      <c r="C29" s="75">
        <v>17.5</v>
      </c>
      <c r="D29" s="75">
        <v>17.5</v>
      </c>
      <c r="E29" s="75">
        <v>30</v>
      </c>
      <c r="F29" s="75">
        <v>30</v>
      </c>
      <c r="G29" s="75">
        <v>60</v>
      </c>
      <c r="H29" s="5"/>
      <c r="I29" s="28">
        <f t="shared" si="17"/>
        <v>30.833333333333332</v>
      </c>
    </row>
    <row r="30" spans="1:9" ht="15" x14ac:dyDescent="0.2">
      <c r="A30" s="3"/>
      <c r="B30" s="75"/>
      <c r="C30" s="75"/>
      <c r="D30" s="75"/>
      <c r="E30" s="75"/>
      <c r="F30" s="75"/>
      <c r="G30" s="75"/>
      <c r="H30" s="5"/>
      <c r="I30" s="28"/>
    </row>
    <row r="31" spans="1:9" ht="15" x14ac:dyDescent="0.2">
      <c r="A31" s="3"/>
      <c r="B31" s="75"/>
      <c r="C31" s="75"/>
      <c r="D31" s="75"/>
      <c r="E31" s="75"/>
      <c r="F31" s="75"/>
      <c r="G31" s="75"/>
      <c r="H31" s="5"/>
      <c r="I31" s="28"/>
    </row>
    <row r="32" spans="1:9" ht="15" x14ac:dyDescent="0.2">
      <c r="A32" s="3" t="s">
        <v>40</v>
      </c>
      <c r="B32" s="75">
        <v>8</v>
      </c>
      <c r="C32" s="75">
        <v>5</v>
      </c>
      <c r="D32" s="75">
        <v>2.4</v>
      </c>
      <c r="E32" s="75">
        <v>3</v>
      </c>
      <c r="F32" s="75">
        <v>10</v>
      </c>
      <c r="G32" s="75">
        <v>0</v>
      </c>
      <c r="H32" s="5"/>
      <c r="I32" s="28">
        <f t="shared" si="17"/>
        <v>4.7333333333333334</v>
      </c>
    </row>
    <row r="33" spans="1:9" ht="15" x14ac:dyDescent="0.2">
      <c r="A33" s="3" t="s">
        <v>26</v>
      </c>
      <c r="B33" s="75">
        <v>20</v>
      </c>
      <c r="C33" s="75">
        <v>20</v>
      </c>
      <c r="D33" s="75">
        <v>20</v>
      </c>
      <c r="E33" s="75">
        <v>30</v>
      </c>
      <c r="F33" s="75">
        <v>0</v>
      </c>
      <c r="G33" s="75">
        <v>20</v>
      </c>
      <c r="H33" s="5"/>
      <c r="I33" s="28">
        <f t="shared" si="17"/>
        <v>18.333333333333332</v>
      </c>
    </row>
    <row r="34" spans="1:9" ht="15" x14ac:dyDescent="0.2">
      <c r="A34" s="3" t="s">
        <v>27</v>
      </c>
      <c r="B34" s="75"/>
      <c r="C34" s="75"/>
      <c r="D34" s="75"/>
      <c r="E34" s="75">
        <v>15</v>
      </c>
      <c r="F34" s="75"/>
      <c r="G34" s="75">
        <v>25</v>
      </c>
      <c r="H34" s="5"/>
      <c r="I34" s="28">
        <f t="shared" si="17"/>
        <v>20</v>
      </c>
    </row>
    <row r="35" spans="1:9" ht="15" x14ac:dyDescent="0.2">
      <c r="A35" s="77" t="s">
        <v>105</v>
      </c>
      <c r="B35" s="75">
        <v>24</v>
      </c>
      <c r="C35" s="75"/>
      <c r="D35" s="75"/>
      <c r="E35" s="75"/>
      <c r="F35" s="75"/>
      <c r="G35" s="75"/>
      <c r="H35" s="5"/>
      <c r="I35" s="28">
        <f t="shared" si="17"/>
        <v>24</v>
      </c>
    </row>
    <row r="36" spans="1:9" ht="15" x14ac:dyDescent="0.2">
      <c r="A36" s="3" t="s">
        <v>32</v>
      </c>
      <c r="B36" s="75">
        <v>150</v>
      </c>
      <c r="C36" s="75">
        <v>150</v>
      </c>
      <c r="D36" s="75">
        <v>150</v>
      </c>
      <c r="E36" s="75">
        <v>150</v>
      </c>
      <c r="F36" s="75">
        <v>150</v>
      </c>
      <c r="G36" s="75">
        <v>150</v>
      </c>
      <c r="H36" s="5"/>
      <c r="I36" s="28">
        <f t="shared" si="17"/>
        <v>150</v>
      </c>
    </row>
    <row r="37" spans="1:9" ht="15" x14ac:dyDescent="0.2">
      <c r="A37" s="3"/>
      <c r="B37" s="10" t="s">
        <v>19</v>
      </c>
      <c r="C37" s="10" t="s">
        <v>19</v>
      </c>
      <c r="D37" s="10" t="s">
        <v>19</v>
      </c>
      <c r="E37" s="10" t="s">
        <v>19</v>
      </c>
      <c r="F37" s="10" t="s">
        <v>19</v>
      </c>
      <c r="G37" s="10" t="s">
        <v>19</v>
      </c>
      <c r="H37" s="5"/>
      <c r="I37" s="28"/>
    </row>
    <row r="38" spans="1:9" ht="15.75" x14ac:dyDescent="0.25">
      <c r="A38" s="7" t="s">
        <v>33</v>
      </c>
      <c r="B38" s="11">
        <f t="shared" ref="B38" si="18">SUM(B22:B37)</f>
        <v>527.29</v>
      </c>
      <c r="C38" s="11">
        <f t="shared" ref="C38" si="19">SUM(C22:C37)</f>
        <v>401.56</v>
      </c>
      <c r="D38" s="11">
        <f t="shared" ref="D38:G38" si="20">SUM(D22:D37)</f>
        <v>386.76</v>
      </c>
      <c r="E38" s="11">
        <f t="shared" si="20"/>
        <v>460.33000000000004</v>
      </c>
      <c r="F38" s="11">
        <f t="shared" si="20"/>
        <v>390</v>
      </c>
      <c r="G38" s="11">
        <f t="shared" si="20"/>
        <v>621.07999999999993</v>
      </c>
      <c r="H38" s="5"/>
      <c r="I38" s="28">
        <f t="shared" si="17"/>
        <v>464.50333333333333</v>
      </c>
    </row>
    <row r="39" spans="1:9" s="2" customFormat="1" ht="15.75" x14ac:dyDescent="0.25">
      <c r="A39" s="7"/>
      <c r="B39" s="17" t="str">
        <f t="shared" ref="B39:G39" si="21">B$3</f>
        <v>Corn</v>
      </c>
      <c r="C39" s="17" t="str">
        <f t="shared" si="21"/>
        <v>Soybean</v>
      </c>
      <c r="D39" s="17" t="str">
        <f t="shared" si="21"/>
        <v>Wheat</v>
      </c>
      <c r="E39" s="17" t="str">
        <f t="shared" si="21"/>
        <v>Dry Beans</v>
      </c>
      <c r="F39" s="17" t="str">
        <f t="shared" si="21"/>
        <v>Alfalfa</v>
      </c>
      <c r="G39" s="17" t="str">
        <f t="shared" si="21"/>
        <v>S. Beets</v>
      </c>
      <c r="H39" s="12"/>
      <c r="I39" s="30"/>
    </row>
    <row r="40" spans="1:9" ht="15" x14ac:dyDescent="0.2">
      <c r="A40" s="3" t="s">
        <v>43</v>
      </c>
      <c r="B40" s="74">
        <v>3.6</v>
      </c>
      <c r="C40" s="74">
        <v>3.2</v>
      </c>
      <c r="D40" s="74">
        <v>3.5</v>
      </c>
      <c r="E40" s="74">
        <v>7</v>
      </c>
      <c r="F40" s="74">
        <v>8</v>
      </c>
      <c r="G40" s="74">
        <v>12</v>
      </c>
      <c r="H40" s="5"/>
      <c r="I40" s="27"/>
    </row>
    <row r="41" spans="1:9" ht="15" x14ac:dyDescent="0.2">
      <c r="A41" s="4" t="s">
        <v>103</v>
      </c>
      <c r="B41" s="76">
        <f t="shared" ref="B41:C41" si="22">B40*13</f>
        <v>46.800000000000004</v>
      </c>
      <c r="C41" s="76">
        <f t="shared" si="22"/>
        <v>41.6</v>
      </c>
      <c r="D41" s="76">
        <f t="shared" ref="D41:G41" si="23">D40*13</f>
        <v>45.5</v>
      </c>
      <c r="E41" s="76">
        <f t="shared" si="23"/>
        <v>91</v>
      </c>
      <c r="F41" s="76">
        <f t="shared" si="23"/>
        <v>104</v>
      </c>
      <c r="G41" s="76">
        <f t="shared" si="23"/>
        <v>156</v>
      </c>
      <c r="H41" s="5" t="s">
        <v>44</v>
      </c>
      <c r="I41" s="28">
        <f>AVERAGE(B41:G41)</f>
        <v>80.816666666666663</v>
      </c>
    </row>
    <row r="42" spans="1:9" x14ac:dyDescent="0.2">
      <c r="A42" s="18" t="s">
        <v>31</v>
      </c>
      <c r="D42" s="19"/>
      <c r="E42" s="19"/>
      <c r="F42" s="19"/>
      <c r="G42" s="19"/>
      <c r="H42" s="20"/>
      <c r="I42" s="27"/>
    </row>
    <row r="43" spans="1:9" x14ac:dyDescent="0.2">
      <c r="A43" s="19" t="s">
        <v>41</v>
      </c>
      <c r="D43" s="19"/>
      <c r="E43" s="19"/>
      <c r="F43" s="19"/>
      <c r="G43" s="19"/>
      <c r="H43" s="20"/>
      <c r="I43" s="27"/>
    </row>
    <row r="44" spans="1:9" ht="13.5" thickBot="1" x14ac:dyDescent="0.25">
      <c r="A44" s="21" t="s">
        <v>42</v>
      </c>
      <c r="B44" s="22"/>
      <c r="C44" s="22"/>
      <c r="D44" s="23"/>
      <c r="E44" s="23"/>
      <c r="F44" s="23"/>
      <c r="G44" s="23"/>
      <c r="H44" s="24"/>
      <c r="I44" s="31"/>
    </row>
    <row r="45" spans="1:9" ht="13.5" thickTop="1" x14ac:dyDescent="0.2"/>
    <row r="47" spans="1:9" x14ac:dyDescent="0.2">
      <c r="B47" t="s">
        <v>101</v>
      </c>
    </row>
    <row r="48" spans="1:9" x14ac:dyDescent="0.2">
      <c r="B48" t="s">
        <v>102</v>
      </c>
    </row>
  </sheetData>
  <mergeCells count="2">
    <mergeCell ref="A1:G1"/>
    <mergeCell ref="A2:G2"/>
  </mergeCells>
  <phoneticPr fontId="0" type="noConversion"/>
  <printOptions gridLines="1"/>
  <pageMargins left="1.5" right="0.5" top="0.5" bottom="0.5" header="0" footer="0.25"/>
  <pageSetup scale="76" orientation="landscape" horizontalDpi="300" verticalDpi="300" r:id="rId1"/>
  <headerFooter alignWithMargins="0">
    <oddFooter>&amp;L&amp;8\COP_BrkEven_Special_609_09_08.xls&amp;R&amp;8by: d. stein, msu extension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23"/>
  <sheetViews>
    <sheetView tabSelected="1" zoomScale="75" zoomScaleNormal="75" workbookViewId="0">
      <selection activeCell="A2" sqref="A2"/>
    </sheetView>
  </sheetViews>
  <sheetFormatPr defaultColWidth="11" defaultRowHeight="12.75" x14ac:dyDescent="0.2"/>
  <cols>
    <col min="1" max="1" width="20.28515625" style="224" customWidth="1"/>
    <col min="2" max="2" width="11" style="87"/>
    <col min="3" max="3" width="16.140625" style="87" customWidth="1"/>
    <col min="4" max="4" width="13.5703125" style="87" customWidth="1"/>
    <col min="5" max="5" width="12.85546875" style="87" customWidth="1"/>
    <col min="6" max="6" width="11" style="87"/>
    <col min="7" max="7" width="13.85546875" style="87" customWidth="1"/>
    <col min="8" max="8" width="9.7109375" style="87" customWidth="1"/>
    <col min="9" max="9" width="13.85546875" style="87" customWidth="1"/>
    <col min="10" max="10" width="11" style="87"/>
    <col min="11" max="11" width="14.28515625" style="87" customWidth="1"/>
    <col min="12" max="12" width="1.140625" style="87" customWidth="1"/>
    <col min="13" max="13" width="9.28515625" style="200" customWidth="1"/>
    <col min="14" max="14" width="11" style="87"/>
    <col min="15" max="15" width="0" style="87" hidden="1" customWidth="1"/>
    <col min="16" max="16" width="42.5703125" style="87" hidden="1" customWidth="1"/>
    <col min="17" max="17" width="11" style="87"/>
    <col min="18" max="18" width="11.85546875" style="87" customWidth="1"/>
    <col min="19" max="19" width="10.28515625" style="87" customWidth="1"/>
    <col min="20" max="26" width="11" style="87"/>
    <col min="27" max="27" width="8.7109375" style="87" customWidth="1"/>
    <col min="28" max="28" width="11" style="87"/>
    <col min="29" max="29" width="8.7109375" style="87" customWidth="1"/>
    <col min="30" max="256" width="11" style="87"/>
    <col min="257" max="257" width="20.28515625" style="87" customWidth="1"/>
    <col min="258" max="258" width="11" style="87"/>
    <col min="259" max="259" width="16.140625" style="87" customWidth="1"/>
    <col min="260" max="260" width="13.5703125" style="87" customWidth="1"/>
    <col min="261" max="261" width="12.85546875" style="87" customWidth="1"/>
    <col min="262" max="262" width="11" style="87"/>
    <col min="263" max="263" width="13.85546875" style="87" customWidth="1"/>
    <col min="264" max="264" width="9.7109375" style="87" customWidth="1"/>
    <col min="265" max="265" width="13.85546875" style="87" customWidth="1"/>
    <col min="266" max="266" width="11" style="87"/>
    <col min="267" max="267" width="14.28515625" style="87" customWidth="1"/>
    <col min="268" max="268" width="1.140625" style="87" customWidth="1"/>
    <col min="269" max="269" width="9.28515625" style="87" customWidth="1"/>
    <col min="270" max="274" width="11" style="87"/>
    <col min="275" max="275" width="3" style="87" customWidth="1"/>
    <col min="276" max="282" width="11" style="87"/>
    <col min="283" max="283" width="8.7109375" style="87" customWidth="1"/>
    <col min="284" max="284" width="11" style="87"/>
    <col min="285" max="285" width="8.7109375" style="87" customWidth="1"/>
    <col min="286" max="512" width="11" style="87"/>
    <col min="513" max="513" width="20.28515625" style="87" customWidth="1"/>
    <col min="514" max="514" width="11" style="87"/>
    <col min="515" max="515" width="16.140625" style="87" customWidth="1"/>
    <col min="516" max="516" width="13.5703125" style="87" customWidth="1"/>
    <col min="517" max="517" width="12.85546875" style="87" customWidth="1"/>
    <col min="518" max="518" width="11" style="87"/>
    <col min="519" max="519" width="13.85546875" style="87" customWidth="1"/>
    <col min="520" max="520" width="9.7109375" style="87" customWidth="1"/>
    <col min="521" max="521" width="13.85546875" style="87" customWidth="1"/>
    <col min="522" max="522" width="11" style="87"/>
    <col min="523" max="523" width="14.28515625" style="87" customWidth="1"/>
    <col min="524" max="524" width="1.140625" style="87" customWidth="1"/>
    <col min="525" max="525" width="9.28515625" style="87" customWidth="1"/>
    <col min="526" max="530" width="11" style="87"/>
    <col min="531" max="531" width="3" style="87" customWidth="1"/>
    <col min="532" max="538" width="11" style="87"/>
    <col min="539" max="539" width="8.7109375" style="87" customWidth="1"/>
    <col min="540" max="540" width="11" style="87"/>
    <col min="541" max="541" width="8.7109375" style="87" customWidth="1"/>
    <col min="542" max="768" width="11" style="87"/>
    <col min="769" max="769" width="20.28515625" style="87" customWidth="1"/>
    <col min="770" max="770" width="11" style="87"/>
    <col min="771" max="771" width="16.140625" style="87" customWidth="1"/>
    <col min="772" max="772" width="13.5703125" style="87" customWidth="1"/>
    <col min="773" max="773" width="12.85546875" style="87" customWidth="1"/>
    <col min="774" max="774" width="11" style="87"/>
    <col min="775" max="775" width="13.85546875" style="87" customWidth="1"/>
    <col min="776" max="776" width="9.7109375" style="87" customWidth="1"/>
    <col min="777" max="777" width="13.85546875" style="87" customWidth="1"/>
    <col min="778" max="778" width="11" style="87"/>
    <col min="779" max="779" width="14.28515625" style="87" customWidth="1"/>
    <col min="780" max="780" width="1.140625" style="87" customWidth="1"/>
    <col min="781" max="781" width="9.28515625" style="87" customWidth="1"/>
    <col min="782" max="786" width="11" style="87"/>
    <col min="787" max="787" width="3" style="87" customWidth="1"/>
    <col min="788" max="794" width="11" style="87"/>
    <col min="795" max="795" width="8.7109375" style="87" customWidth="1"/>
    <col min="796" max="796" width="11" style="87"/>
    <col min="797" max="797" width="8.7109375" style="87" customWidth="1"/>
    <col min="798" max="1024" width="11" style="87"/>
    <col min="1025" max="1025" width="20.28515625" style="87" customWidth="1"/>
    <col min="1026" max="1026" width="11" style="87"/>
    <col min="1027" max="1027" width="16.140625" style="87" customWidth="1"/>
    <col min="1028" max="1028" width="13.5703125" style="87" customWidth="1"/>
    <col min="1029" max="1029" width="12.85546875" style="87" customWidth="1"/>
    <col min="1030" max="1030" width="11" style="87"/>
    <col min="1031" max="1031" width="13.85546875" style="87" customWidth="1"/>
    <col min="1032" max="1032" width="9.7109375" style="87" customWidth="1"/>
    <col min="1033" max="1033" width="13.85546875" style="87" customWidth="1"/>
    <col min="1034" max="1034" width="11" style="87"/>
    <col min="1035" max="1035" width="14.28515625" style="87" customWidth="1"/>
    <col min="1036" max="1036" width="1.140625" style="87" customWidth="1"/>
    <col min="1037" max="1037" width="9.28515625" style="87" customWidth="1"/>
    <col min="1038" max="1042" width="11" style="87"/>
    <col min="1043" max="1043" width="3" style="87" customWidth="1"/>
    <col min="1044" max="1050" width="11" style="87"/>
    <col min="1051" max="1051" width="8.7109375" style="87" customWidth="1"/>
    <col min="1052" max="1052" width="11" style="87"/>
    <col min="1053" max="1053" width="8.7109375" style="87" customWidth="1"/>
    <col min="1054" max="1280" width="11" style="87"/>
    <col min="1281" max="1281" width="20.28515625" style="87" customWidth="1"/>
    <col min="1282" max="1282" width="11" style="87"/>
    <col min="1283" max="1283" width="16.140625" style="87" customWidth="1"/>
    <col min="1284" max="1284" width="13.5703125" style="87" customWidth="1"/>
    <col min="1285" max="1285" width="12.85546875" style="87" customWidth="1"/>
    <col min="1286" max="1286" width="11" style="87"/>
    <col min="1287" max="1287" width="13.85546875" style="87" customWidth="1"/>
    <col min="1288" max="1288" width="9.7109375" style="87" customWidth="1"/>
    <col min="1289" max="1289" width="13.85546875" style="87" customWidth="1"/>
    <col min="1290" max="1290" width="11" style="87"/>
    <col min="1291" max="1291" width="14.28515625" style="87" customWidth="1"/>
    <col min="1292" max="1292" width="1.140625" style="87" customWidth="1"/>
    <col min="1293" max="1293" width="9.28515625" style="87" customWidth="1"/>
    <col min="1294" max="1298" width="11" style="87"/>
    <col min="1299" max="1299" width="3" style="87" customWidth="1"/>
    <col min="1300" max="1306" width="11" style="87"/>
    <col min="1307" max="1307" width="8.7109375" style="87" customWidth="1"/>
    <col min="1308" max="1308" width="11" style="87"/>
    <col min="1309" max="1309" width="8.7109375" style="87" customWidth="1"/>
    <col min="1310" max="1536" width="11" style="87"/>
    <col min="1537" max="1537" width="20.28515625" style="87" customWidth="1"/>
    <col min="1538" max="1538" width="11" style="87"/>
    <col min="1539" max="1539" width="16.140625" style="87" customWidth="1"/>
    <col min="1540" max="1540" width="13.5703125" style="87" customWidth="1"/>
    <col min="1541" max="1541" width="12.85546875" style="87" customWidth="1"/>
    <col min="1542" max="1542" width="11" style="87"/>
    <col min="1543" max="1543" width="13.85546875" style="87" customWidth="1"/>
    <col min="1544" max="1544" width="9.7109375" style="87" customWidth="1"/>
    <col min="1545" max="1545" width="13.85546875" style="87" customWidth="1"/>
    <col min="1546" max="1546" width="11" style="87"/>
    <col min="1547" max="1547" width="14.28515625" style="87" customWidth="1"/>
    <col min="1548" max="1548" width="1.140625" style="87" customWidth="1"/>
    <col min="1549" max="1549" width="9.28515625" style="87" customWidth="1"/>
    <col min="1550" max="1554" width="11" style="87"/>
    <col min="1555" max="1555" width="3" style="87" customWidth="1"/>
    <col min="1556" max="1562" width="11" style="87"/>
    <col min="1563" max="1563" width="8.7109375" style="87" customWidth="1"/>
    <col min="1564" max="1564" width="11" style="87"/>
    <col min="1565" max="1565" width="8.7109375" style="87" customWidth="1"/>
    <col min="1566" max="1792" width="11" style="87"/>
    <col min="1793" max="1793" width="20.28515625" style="87" customWidth="1"/>
    <col min="1794" max="1794" width="11" style="87"/>
    <col min="1795" max="1795" width="16.140625" style="87" customWidth="1"/>
    <col min="1796" max="1796" width="13.5703125" style="87" customWidth="1"/>
    <col min="1797" max="1797" width="12.85546875" style="87" customWidth="1"/>
    <col min="1798" max="1798" width="11" style="87"/>
    <col min="1799" max="1799" width="13.85546875" style="87" customWidth="1"/>
    <col min="1800" max="1800" width="9.7109375" style="87" customWidth="1"/>
    <col min="1801" max="1801" width="13.85546875" style="87" customWidth="1"/>
    <col min="1802" max="1802" width="11" style="87"/>
    <col min="1803" max="1803" width="14.28515625" style="87" customWidth="1"/>
    <col min="1804" max="1804" width="1.140625" style="87" customWidth="1"/>
    <col min="1805" max="1805" width="9.28515625" style="87" customWidth="1"/>
    <col min="1806" max="1810" width="11" style="87"/>
    <col min="1811" max="1811" width="3" style="87" customWidth="1"/>
    <col min="1812" max="1818" width="11" style="87"/>
    <col min="1819" max="1819" width="8.7109375" style="87" customWidth="1"/>
    <col min="1820" max="1820" width="11" style="87"/>
    <col min="1821" max="1821" width="8.7109375" style="87" customWidth="1"/>
    <col min="1822" max="2048" width="11" style="87"/>
    <col min="2049" max="2049" width="20.28515625" style="87" customWidth="1"/>
    <col min="2050" max="2050" width="11" style="87"/>
    <col min="2051" max="2051" width="16.140625" style="87" customWidth="1"/>
    <col min="2052" max="2052" width="13.5703125" style="87" customWidth="1"/>
    <col min="2053" max="2053" width="12.85546875" style="87" customWidth="1"/>
    <col min="2054" max="2054" width="11" style="87"/>
    <col min="2055" max="2055" width="13.85546875" style="87" customWidth="1"/>
    <col min="2056" max="2056" width="9.7109375" style="87" customWidth="1"/>
    <col min="2057" max="2057" width="13.85546875" style="87" customWidth="1"/>
    <col min="2058" max="2058" width="11" style="87"/>
    <col min="2059" max="2059" width="14.28515625" style="87" customWidth="1"/>
    <col min="2060" max="2060" width="1.140625" style="87" customWidth="1"/>
    <col min="2061" max="2061" width="9.28515625" style="87" customWidth="1"/>
    <col min="2062" max="2066" width="11" style="87"/>
    <col min="2067" max="2067" width="3" style="87" customWidth="1"/>
    <col min="2068" max="2074" width="11" style="87"/>
    <col min="2075" max="2075" width="8.7109375" style="87" customWidth="1"/>
    <col min="2076" max="2076" width="11" style="87"/>
    <col min="2077" max="2077" width="8.7109375" style="87" customWidth="1"/>
    <col min="2078" max="2304" width="11" style="87"/>
    <col min="2305" max="2305" width="20.28515625" style="87" customWidth="1"/>
    <col min="2306" max="2306" width="11" style="87"/>
    <col min="2307" max="2307" width="16.140625" style="87" customWidth="1"/>
    <col min="2308" max="2308" width="13.5703125" style="87" customWidth="1"/>
    <col min="2309" max="2309" width="12.85546875" style="87" customWidth="1"/>
    <col min="2310" max="2310" width="11" style="87"/>
    <col min="2311" max="2311" width="13.85546875" style="87" customWidth="1"/>
    <col min="2312" max="2312" width="9.7109375" style="87" customWidth="1"/>
    <col min="2313" max="2313" width="13.85546875" style="87" customWidth="1"/>
    <col min="2314" max="2314" width="11" style="87"/>
    <col min="2315" max="2315" width="14.28515625" style="87" customWidth="1"/>
    <col min="2316" max="2316" width="1.140625" style="87" customWidth="1"/>
    <col min="2317" max="2317" width="9.28515625" style="87" customWidth="1"/>
    <col min="2318" max="2322" width="11" style="87"/>
    <col min="2323" max="2323" width="3" style="87" customWidth="1"/>
    <col min="2324" max="2330" width="11" style="87"/>
    <col min="2331" max="2331" width="8.7109375" style="87" customWidth="1"/>
    <col min="2332" max="2332" width="11" style="87"/>
    <col min="2333" max="2333" width="8.7109375" style="87" customWidth="1"/>
    <col min="2334" max="2560" width="11" style="87"/>
    <col min="2561" max="2561" width="20.28515625" style="87" customWidth="1"/>
    <col min="2562" max="2562" width="11" style="87"/>
    <col min="2563" max="2563" width="16.140625" style="87" customWidth="1"/>
    <col min="2564" max="2564" width="13.5703125" style="87" customWidth="1"/>
    <col min="2565" max="2565" width="12.85546875" style="87" customWidth="1"/>
    <col min="2566" max="2566" width="11" style="87"/>
    <col min="2567" max="2567" width="13.85546875" style="87" customWidth="1"/>
    <col min="2568" max="2568" width="9.7109375" style="87" customWidth="1"/>
    <col min="2569" max="2569" width="13.85546875" style="87" customWidth="1"/>
    <col min="2570" max="2570" width="11" style="87"/>
    <col min="2571" max="2571" width="14.28515625" style="87" customWidth="1"/>
    <col min="2572" max="2572" width="1.140625" style="87" customWidth="1"/>
    <col min="2573" max="2573" width="9.28515625" style="87" customWidth="1"/>
    <col min="2574" max="2578" width="11" style="87"/>
    <col min="2579" max="2579" width="3" style="87" customWidth="1"/>
    <col min="2580" max="2586" width="11" style="87"/>
    <col min="2587" max="2587" width="8.7109375" style="87" customWidth="1"/>
    <col min="2588" max="2588" width="11" style="87"/>
    <col min="2589" max="2589" width="8.7109375" style="87" customWidth="1"/>
    <col min="2590" max="2816" width="11" style="87"/>
    <col min="2817" max="2817" width="20.28515625" style="87" customWidth="1"/>
    <col min="2818" max="2818" width="11" style="87"/>
    <col min="2819" max="2819" width="16.140625" style="87" customWidth="1"/>
    <col min="2820" max="2820" width="13.5703125" style="87" customWidth="1"/>
    <col min="2821" max="2821" width="12.85546875" style="87" customWidth="1"/>
    <col min="2822" max="2822" width="11" style="87"/>
    <col min="2823" max="2823" width="13.85546875" style="87" customWidth="1"/>
    <col min="2824" max="2824" width="9.7109375" style="87" customWidth="1"/>
    <col min="2825" max="2825" width="13.85546875" style="87" customWidth="1"/>
    <col min="2826" max="2826" width="11" style="87"/>
    <col min="2827" max="2827" width="14.28515625" style="87" customWidth="1"/>
    <col min="2828" max="2828" width="1.140625" style="87" customWidth="1"/>
    <col min="2829" max="2829" width="9.28515625" style="87" customWidth="1"/>
    <col min="2830" max="2834" width="11" style="87"/>
    <col min="2835" max="2835" width="3" style="87" customWidth="1"/>
    <col min="2836" max="2842" width="11" style="87"/>
    <col min="2843" max="2843" width="8.7109375" style="87" customWidth="1"/>
    <col min="2844" max="2844" width="11" style="87"/>
    <col min="2845" max="2845" width="8.7109375" style="87" customWidth="1"/>
    <col min="2846" max="3072" width="11" style="87"/>
    <col min="3073" max="3073" width="20.28515625" style="87" customWidth="1"/>
    <col min="3074" max="3074" width="11" style="87"/>
    <col min="3075" max="3075" width="16.140625" style="87" customWidth="1"/>
    <col min="3076" max="3076" width="13.5703125" style="87" customWidth="1"/>
    <col min="3077" max="3077" width="12.85546875" style="87" customWidth="1"/>
    <col min="3078" max="3078" width="11" style="87"/>
    <col min="3079" max="3079" width="13.85546875" style="87" customWidth="1"/>
    <col min="3080" max="3080" width="9.7109375" style="87" customWidth="1"/>
    <col min="3081" max="3081" width="13.85546875" style="87" customWidth="1"/>
    <col min="3082" max="3082" width="11" style="87"/>
    <col min="3083" max="3083" width="14.28515625" style="87" customWidth="1"/>
    <col min="3084" max="3084" width="1.140625" style="87" customWidth="1"/>
    <col min="3085" max="3085" width="9.28515625" style="87" customWidth="1"/>
    <col min="3086" max="3090" width="11" style="87"/>
    <col min="3091" max="3091" width="3" style="87" customWidth="1"/>
    <col min="3092" max="3098" width="11" style="87"/>
    <col min="3099" max="3099" width="8.7109375" style="87" customWidth="1"/>
    <col min="3100" max="3100" width="11" style="87"/>
    <col min="3101" max="3101" width="8.7109375" style="87" customWidth="1"/>
    <col min="3102" max="3328" width="11" style="87"/>
    <col min="3329" max="3329" width="20.28515625" style="87" customWidth="1"/>
    <col min="3330" max="3330" width="11" style="87"/>
    <col min="3331" max="3331" width="16.140625" style="87" customWidth="1"/>
    <col min="3332" max="3332" width="13.5703125" style="87" customWidth="1"/>
    <col min="3333" max="3333" width="12.85546875" style="87" customWidth="1"/>
    <col min="3334" max="3334" width="11" style="87"/>
    <col min="3335" max="3335" width="13.85546875" style="87" customWidth="1"/>
    <col min="3336" max="3336" width="9.7109375" style="87" customWidth="1"/>
    <col min="3337" max="3337" width="13.85546875" style="87" customWidth="1"/>
    <col min="3338" max="3338" width="11" style="87"/>
    <col min="3339" max="3339" width="14.28515625" style="87" customWidth="1"/>
    <col min="3340" max="3340" width="1.140625" style="87" customWidth="1"/>
    <col min="3341" max="3341" width="9.28515625" style="87" customWidth="1"/>
    <col min="3342" max="3346" width="11" style="87"/>
    <col min="3347" max="3347" width="3" style="87" customWidth="1"/>
    <col min="3348" max="3354" width="11" style="87"/>
    <col min="3355" max="3355" width="8.7109375" style="87" customWidth="1"/>
    <col min="3356" max="3356" width="11" style="87"/>
    <col min="3357" max="3357" width="8.7109375" style="87" customWidth="1"/>
    <col min="3358" max="3584" width="11" style="87"/>
    <col min="3585" max="3585" width="20.28515625" style="87" customWidth="1"/>
    <col min="3586" max="3586" width="11" style="87"/>
    <col min="3587" max="3587" width="16.140625" style="87" customWidth="1"/>
    <col min="3588" max="3588" width="13.5703125" style="87" customWidth="1"/>
    <col min="3589" max="3589" width="12.85546875" style="87" customWidth="1"/>
    <col min="3590" max="3590" width="11" style="87"/>
    <col min="3591" max="3591" width="13.85546875" style="87" customWidth="1"/>
    <col min="3592" max="3592" width="9.7109375" style="87" customWidth="1"/>
    <col min="3593" max="3593" width="13.85546875" style="87" customWidth="1"/>
    <col min="3594" max="3594" width="11" style="87"/>
    <col min="3595" max="3595" width="14.28515625" style="87" customWidth="1"/>
    <col min="3596" max="3596" width="1.140625" style="87" customWidth="1"/>
    <col min="3597" max="3597" width="9.28515625" style="87" customWidth="1"/>
    <col min="3598" max="3602" width="11" style="87"/>
    <col min="3603" max="3603" width="3" style="87" customWidth="1"/>
    <col min="3604" max="3610" width="11" style="87"/>
    <col min="3611" max="3611" width="8.7109375" style="87" customWidth="1"/>
    <col min="3612" max="3612" width="11" style="87"/>
    <col min="3613" max="3613" width="8.7109375" style="87" customWidth="1"/>
    <col min="3614" max="3840" width="11" style="87"/>
    <col min="3841" max="3841" width="20.28515625" style="87" customWidth="1"/>
    <col min="3842" max="3842" width="11" style="87"/>
    <col min="3843" max="3843" width="16.140625" style="87" customWidth="1"/>
    <col min="3844" max="3844" width="13.5703125" style="87" customWidth="1"/>
    <col min="3845" max="3845" width="12.85546875" style="87" customWidth="1"/>
    <col min="3846" max="3846" width="11" style="87"/>
    <col min="3847" max="3847" width="13.85546875" style="87" customWidth="1"/>
    <col min="3848" max="3848" width="9.7109375" style="87" customWidth="1"/>
    <col min="3849" max="3849" width="13.85546875" style="87" customWidth="1"/>
    <col min="3850" max="3850" width="11" style="87"/>
    <col min="3851" max="3851" width="14.28515625" style="87" customWidth="1"/>
    <col min="3852" max="3852" width="1.140625" style="87" customWidth="1"/>
    <col min="3853" max="3853" width="9.28515625" style="87" customWidth="1"/>
    <col min="3854" max="3858" width="11" style="87"/>
    <col min="3859" max="3859" width="3" style="87" customWidth="1"/>
    <col min="3860" max="3866" width="11" style="87"/>
    <col min="3867" max="3867" width="8.7109375" style="87" customWidth="1"/>
    <col min="3868" max="3868" width="11" style="87"/>
    <col min="3869" max="3869" width="8.7109375" style="87" customWidth="1"/>
    <col min="3870" max="4096" width="11" style="87"/>
    <col min="4097" max="4097" width="20.28515625" style="87" customWidth="1"/>
    <col min="4098" max="4098" width="11" style="87"/>
    <col min="4099" max="4099" width="16.140625" style="87" customWidth="1"/>
    <col min="4100" max="4100" width="13.5703125" style="87" customWidth="1"/>
    <col min="4101" max="4101" width="12.85546875" style="87" customWidth="1"/>
    <col min="4102" max="4102" width="11" style="87"/>
    <col min="4103" max="4103" width="13.85546875" style="87" customWidth="1"/>
    <col min="4104" max="4104" width="9.7109375" style="87" customWidth="1"/>
    <col min="4105" max="4105" width="13.85546875" style="87" customWidth="1"/>
    <col min="4106" max="4106" width="11" style="87"/>
    <col min="4107" max="4107" width="14.28515625" style="87" customWidth="1"/>
    <col min="4108" max="4108" width="1.140625" style="87" customWidth="1"/>
    <col min="4109" max="4109" width="9.28515625" style="87" customWidth="1"/>
    <col min="4110" max="4114" width="11" style="87"/>
    <col min="4115" max="4115" width="3" style="87" customWidth="1"/>
    <col min="4116" max="4122" width="11" style="87"/>
    <col min="4123" max="4123" width="8.7109375" style="87" customWidth="1"/>
    <col min="4124" max="4124" width="11" style="87"/>
    <col min="4125" max="4125" width="8.7109375" style="87" customWidth="1"/>
    <col min="4126" max="4352" width="11" style="87"/>
    <col min="4353" max="4353" width="20.28515625" style="87" customWidth="1"/>
    <col min="4354" max="4354" width="11" style="87"/>
    <col min="4355" max="4355" width="16.140625" style="87" customWidth="1"/>
    <col min="4356" max="4356" width="13.5703125" style="87" customWidth="1"/>
    <col min="4357" max="4357" width="12.85546875" style="87" customWidth="1"/>
    <col min="4358" max="4358" width="11" style="87"/>
    <col min="4359" max="4359" width="13.85546875" style="87" customWidth="1"/>
    <col min="4360" max="4360" width="9.7109375" style="87" customWidth="1"/>
    <col min="4361" max="4361" width="13.85546875" style="87" customWidth="1"/>
    <col min="4362" max="4362" width="11" style="87"/>
    <col min="4363" max="4363" width="14.28515625" style="87" customWidth="1"/>
    <col min="4364" max="4364" width="1.140625" style="87" customWidth="1"/>
    <col min="4365" max="4365" width="9.28515625" style="87" customWidth="1"/>
    <col min="4366" max="4370" width="11" style="87"/>
    <col min="4371" max="4371" width="3" style="87" customWidth="1"/>
    <col min="4372" max="4378" width="11" style="87"/>
    <col min="4379" max="4379" width="8.7109375" style="87" customWidth="1"/>
    <col min="4380" max="4380" width="11" style="87"/>
    <col min="4381" max="4381" width="8.7109375" style="87" customWidth="1"/>
    <col min="4382" max="4608" width="11" style="87"/>
    <col min="4609" max="4609" width="20.28515625" style="87" customWidth="1"/>
    <col min="4610" max="4610" width="11" style="87"/>
    <col min="4611" max="4611" width="16.140625" style="87" customWidth="1"/>
    <col min="4612" max="4612" width="13.5703125" style="87" customWidth="1"/>
    <col min="4613" max="4613" width="12.85546875" style="87" customWidth="1"/>
    <col min="4614" max="4614" width="11" style="87"/>
    <col min="4615" max="4615" width="13.85546875" style="87" customWidth="1"/>
    <col min="4616" max="4616" width="9.7109375" style="87" customWidth="1"/>
    <col min="4617" max="4617" width="13.85546875" style="87" customWidth="1"/>
    <col min="4618" max="4618" width="11" style="87"/>
    <col min="4619" max="4619" width="14.28515625" style="87" customWidth="1"/>
    <col min="4620" max="4620" width="1.140625" style="87" customWidth="1"/>
    <col min="4621" max="4621" width="9.28515625" style="87" customWidth="1"/>
    <col min="4622" max="4626" width="11" style="87"/>
    <col min="4627" max="4627" width="3" style="87" customWidth="1"/>
    <col min="4628" max="4634" width="11" style="87"/>
    <col min="4635" max="4635" width="8.7109375" style="87" customWidth="1"/>
    <col min="4636" max="4636" width="11" style="87"/>
    <col min="4637" max="4637" width="8.7109375" style="87" customWidth="1"/>
    <col min="4638" max="4864" width="11" style="87"/>
    <col min="4865" max="4865" width="20.28515625" style="87" customWidth="1"/>
    <col min="4866" max="4866" width="11" style="87"/>
    <col min="4867" max="4867" width="16.140625" style="87" customWidth="1"/>
    <col min="4868" max="4868" width="13.5703125" style="87" customWidth="1"/>
    <col min="4869" max="4869" width="12.85546875" style="87" customWidth="1"/>
    <col min="4870" max="4870" width="11" style="87"/>
    <col min="4871" max="4871" width="13.85546875" style="87" customWidth="1"/>
    <col min="4872" max="4872" width="9.7109375" style="87" customWidth="1"/>
    <col min="4873" max="4873" width="13.85546875" style="87" customWidth="1"/>
    <col min="4874" max="4874" width="11" style="87"/>
    <col min="4875" max="4875" width="14.28515625" style="87" customWidth="1"/>
    <col min="4876" max="4876" width="1.140625" style="87" customWidth="1"/>
    <col min="4877" max="4877" width="9.28515625" style="87" customWidth="1"/>
    <col min="4878" max="4882" width="11" style="87"/>
    <col min="4883" max="4883" width="3" style="87" customWidth="1"/>
    <col min="4884" max="4890" width="11" style="87"/>
    <col min="4891" max="4891" width="8.7109375" style="87" customWidth="1"/>
    <col min="4892" max="4892" width="11" style="87"/>
    <col min="4893" max="4893" width="8.7109375" style="87" customWidth="1"/>
    <col min="4894" max="5120" width="11" style="87"/>
    <col min="5121" max="5121" width="20.28515625" style="87" customWidth="1"/>
    <col min="5122" max="5122" width="11" style="87"/>
    <col min="5123" max="5123" width="16.140625" style="87" customWidth="1"/>
    <col min="5124" max="5124" width="13.5703125" style="87" customWidth="1"/>
    <col min="5125" max="5125" width="12.85546875" style="87" customWidth="1"/>
    <col min="5126" max="5126" width="11" style="87"/>
    <col min="5127" max="5127" width="13.85546875" style="87" customWidth="1"/>
    <col min="5128" max="5128" width="9.7109375" style="87" customWidth="1"/>
    <col min="5129" max="5129" width="13.85546875" style="87" customWidth="1"/>
    <col min="5130" max="5130" width="11" style="87"/>
    <col min="5131" max="5131" width="14.28515625" style="87" customWidth="1"/>
    <col min="5132" max="5132" width="1.140625" style="87" customWidth="1"/>
    <col min="5133" max="5133" width="9.28515625" style="87" customWidth="1"/>
    <col min="5134" max="5138" width="11" style="87"/>
    <col min="5139" max="5139" width="3" style="87" customWidth="1"/>
    <col min="5140" max="5146" width="11" style="87"/>
    <col min="5147" max="5147" width="8.7109375" style="87" customWidth="1"/>
    <col min="5148" max="5148" width="11" style="87"/>
    <col min="5149" max="5149" width="8.7109375" style="87" customWidth="1"/>
    <col min="5150" max="5376" width="11" style="87"/>
    <col min="5377" max="5377" width="20.28515625" style="87" customWidth="1"/>
    <col min="5378" max="5378" width="11" style="87"/>
    <col min="5379" max="5379" width="16.140625" style="87" customWidth="1"/>
    <col min="5380" max="5380" width="13.5703125" style="87" customWidth="1"/>
    <col min="5381" max="5381" width="12.85546875" style="87" customWidth="1"/>
    <col min="5382" max="5382" width="11" style="87"/>
    <col min="5383" max="5383" width="13.85546875" style="87" customWidth="1"/>
    <col min="5384" max="5384" width="9.7109375" style="87" customWidth="1"/>
    <col min="5385" max="5385" width="13.85546875" style="87" customWidth="1"/>
    <col min="5386" max="5386" width="11" style="87"/>
    <col min="5387" max="5387" width="14.28515625" style="87" customWidth="1"/>
    <col min="5388" max="5388" width="1.140625" style="87" customWidth="1"/>
    <col min="5389" max="5389" width="9.28515625" style="87" customWidth="1"/>
    <col min="5390" max="5394" width="11" style="87"/>
    <col min="5395" max="5395" width="3" style="87" customWidth="1"/>
    <col min="5396" max="5402" width="11" style="87"/>
    <col min="5403" max="5403" width="8.7109375" style="87" customWidth="1"/>
    <col min="5404" max="5404" width="11" style="87"/>
    <col min="5405" max="5405" width="8.7109375" style="87" customWidth="1"/>
    <col min="5406" max="5632" width="11" style="87"/>
    <col min="5633" max="5633" width="20.28515625" style="87" customWidth="1"/>
    <col min="5634" max="5634" width="11" style="87"/>
    <col min="5635" max="5635" width="16.140625" style="87" customWidth="1"/>
    <col min="5636" max="5636" width="13.5703125" style="87" customWidth="1"/>
    <col min="5637" max="5637" width="12.85546875" style="87" customWidth="1"/>
    <col min="5638" max="5638" width="11" style="87"/>
    <col min="5639" max="5639" width="13.85546875" style="87" customWidth="1"/>
    <col min="5640" max="5640" width="9.7109375" style="87" customWidth="1"/>
    <col min="5641" max="5641" width="13.85546875" style="87" customWidth="1"/>
    <col min="5642" max="5642" width="11" style="87"/>
    <col min="5643" max="5643" width="14.28515625" style="87" customWidth="1"/>
    <col min="5644" max="5644" width="1.140625" style="87" customWidth="1"/>
    <col min="5645" max="5645" width="9.28515625" style="87" customWidth="1"/>
    <col min="5646" max="5650" width="11" style="87"/>
    <col min="5651" max="5651" width="3" style="87" customWidth="1"/>
    <col min="5652" max="5658" width="11" style="87"/>
    <col min="5659" max="5659" width="8.7109375" style="87" customWidth="1"/>
    <col min="5660" max="5660" width="11" style="87"/>
    <col min="5661" max="5661" width="8.7109375" style="87" customWidth="1"/>
    <col min="5662" max="5888" width="11" style="87"/>
    <col min="5889" max="5889" width="20.28515625" style="87" customWidth="1"/>
    <col min="5890" max="5890" width="11" style="87"/>
    <col min="5891" max="5891" width="16.140625" style="87" customWidth="1"/>
    <col min="5892" max="5892" width="13.5703125" style="87" customWidth="1"/>
    <col min="5893" max="5893" width="12.85546875" style="87" customWidth="1"/>
    <col min="5894" max="5894" width="11" style="87"/>
    <col min="5895" max="5895" width="13.85546875" style="87" customWidth="1"/>
    <col min="5896" max="5896" width="9.7109375" style="87" customWidth="1"/>
    <col min="5897" max="5897" width="13.85546875" style="87" customWidth="1"/>
    <col min="5898" max="5898" width="11" style="87"/>
    <col min="5899" max="5899" width="14.28515625" style="87" customWidth="1"/>
    <col min="5900" max="5900" width="1.140625" style="87" customWidth="1"/>
    <col min="5901" max="5901" width="9.28515625" style="87" customWidth="1"/>
    <col min="5902" max="5906" width="11" style="87"/>
    <col min="5907" max="5907" width="3" style="87" customWidth="1"/>
    <col min="5908" max="5914" width="11" style="87"/>
    <col min="5915" max="5915" width="8.7109375" style="87" customWidth="1"/>
    <col min="5916" max="5916" width="11" style="87"/>
    <col min="5917" max="5917" width="8.7109375" style="87" customWidth="1"/>
    <col min="5918" max="6144" width="11" style="87"/>
    <col min="6145" max="6145" width="20.28515625" style="87" customWidth="1"/>
    <col min="6146" max="6146" width="11" style="87"/>
    <col min="6147" max="6147" width="16.140625" style="87" customWidth="1"/>
    <col min="6148" max="6148" width="13.5703125" style="87" customWidth="1"/>
    <col min="6149" max="6149" width="12.85546875" style="87" customWidth="1"/>
    <col min="6150" max="6150" width="11" style="87"/>
    <col min="6151" max="6151" width="13.85546875" style="87" customWidth="1"/>
    <col min="6152" max="6152" width="9.7109375" style="87" customWidth="1"/>
    <col min="6153" max="6153" width="13.85546875" style="87" customWidth="1"/>
    <col min="6154" max="6154" width="11" style="87"/>
    <col min="6155" max="6155" width="14.28515625" style="87" customWidth="1"/>
    <col min="6156" max="6156" width="1.140625" style="87" customWidth="1"/>
    <col min="6157" max="6157" width="9.28515625" style="87" customWidth="1"/>
    <col min="6158" max="6162" width="11" style="87"/>
    <col min="6163" max="6163" width="3" style="87" customWidth="1"/>
    <col min="6164" max="6170" width="11" style="87"/>
    <col min="6171" max="6171" width="8.7109375" style="87" customWidth="1"/>
    <col min="6172" max="6172" width="11" style="87"/>
    <col min="6173" max="6173" width="8.7109375" style="87" customWidth="1"/>
    <col min="6174" max="6400" width="11" style="87"/>
    <col min="6401" max="6401" width="20.28515625" style="87" customWidth="1"/>
    <col min="6402" max="6402" width="11" style="87"/>
    <col min="6403" max="6403" width="16.140625" style="87" customWidth="1"/>
    <col min="6404" max="6404" width="13.5703125" style="87" customWidth="1"/>
    <col min="6405" max="6405" width="12.85546875" style="87" customWidth="1"/>
    <col min="6406" max="6406" width="11" style="87"/>
    <col min="6407" max="6407" width="13.85546875" style="87" customWidth="1"/>
    <col min="6408" max="6408" width="9.7109375" style="87" customWidth="1"/>
    <col min="6409" max="6409" width="13.85546875" style="87" customWidth="1"/>
    <col min="6410" max="6410" width="11" style="87"/>
    <col min="6411" max="6411" width="14.28515625" style="87" customWidth="1"/>
    <col min="6412" max="6412" width="1.140625" style="87" customWidth="1"/>
    <col min="6413" max="6413" width="9.28515625" style="87" customWidth="1"/>
    <col min="6414" max="6418" width="11" style="87"/>
    <col min="6419" max="6419" width="3" style="87" customWidth="1"/>
    <col min="6420" max="6426" width="11" style="87"/>
    <col min="6427" max="6427" width="8.7109375" style="87" customWidth="1"/>
    <col min="6428" max="6428" width="11" style="87"/>
    <col min="6429" max="6429" width="8.7109375" style="87" customWidth="1"/>
    <col min="6430" max="6656" width="11" style="87"/>
    <col min="6657" max="6657" width="20.28515625" style="87" customWidth="1"/>
    <col min="6658" max="6658" width="11" style="87"/>
    <col min="6659" max="6659" width="16.140625" style="87" customWidth="1"/>
    <col min="6660" max="6660" width="13.5703125" style="87" customWidth="1"/>
    <col min="6661" max="6661" width="12.85546875" style="87" customWidth="1"/>
    <col min="6662" max="6662" width="11" style="87"/>
    <col min="6663" max="6663" width="13.85546875" style="87" customWidth="1"/>
    <col min="6664" max="6664" width="9.7109375" style="87" customWidth="1"/>
    <col min="6665" max="6665" width="13.85546875" style="87" customWidth="1"/>
    <col min="6666" max="6666" width="11" style="87"/>
    <col min="6667" max="6667" width="14.28515625" style="87" customWidth="1"/>
    <col min="6668" max="6668" width="1.140625" style="87" customWidth="1"/>
    <col min="6669" max="6669" width="9.28515625" style="87" customWidth="1"/>
    <col min="6670" max="6674" width="11" style="87"/>
    <col min="6675" max="6675" width="3" style="87" customWidth="1"/>
    <col min="6676" max="6682" width="11" style="87"/>
    <col min="6683" max="6683" width="8.7109375" style="87" customWidth="1"/>
    <col min="6684" max="6684" width="11" style="87"/>
    <col min="6685" max="6685" width="8.7109375" style="87" customWidth="1"/>
    <col min="6686" max="6912" width="11" style="87"/>
    <col min="6913" max="6913" width="20.28515625" style="87" customWidth="1"/>
    <col min="6914" max="6914" width="11" style="87"/>
    <col min="6915" max="6915" width="16.140625" style="87" customWidth="1"/>
    <col min="6916" max="6916" width="13.5703125" style="87" customWidth="1"/>
    <col min="6917" max="6917" width="12.85546875" style="87" customWidth="1"/>
    <col min="6918" max="6918" width="11" style="87"/>
    <col min="6919" max="6919" width="13.85546875" style="87" customWidth="1"/>
    <col min="6920" max="6920" width="9.7109375" style="87" customWidth="1"/>
    <col min="6921" max="6921" width="13.85546875" style="87" customWidth="1"/>
    <col min="6922" max="6922" width="11" style="87"/>
    <col min="6923" max="6923" width="14.28515625" style="87" customWidth="1"/>
    <col min="6924" max="6924" width="1.140625" style="87" customWidth="1"/>
    <col min="6925" max="6925" width="9.28515625" style="87" customWidth="1"/>
    <col min="6926" max="6930" width="11" style="87"/>
    <col min="6931" max="6931" width="3" style="87" customWidth="1"/>
    <col min="6932" max="6938" width="11" style="87"/>
    <col min="6939" max="6939" width="8.7109375" style="87" customWidth="1"/>
    <col min="6940" max="6940" width="11" style="87"/>
    <col min="6941" max="6941" width="8.7109375" style="87" customWidth="1"/>
    <col min="6942" max="7168" width="11" style="87"/>
    <col min="7169" max="7169" width="20.28515625" style="87" customWidth="1"/>
    <col min="7170" max="7170" width="11" style="87"/>
    <col min="7171" max="7171" width="16.140625" style="87" customWidth="1"/>
    <col min="7172" max="7172" width="13.5703125" style="87" customWidth="1"/>
    <col min="7173" max="7173" width="12.85546875" style="87" customWidth="1"/>
    <col min="7174" max="7174" width="11" style="87"/>
    <col min="7175" max="7175" width="13.85546875" style="87" customWidth="1"/>
    <col min="7176" max="7176" width="9.7109375" style="87" customWidth="1"/>
    <col min="7177" max="7177" width="13.85546875" style="87" customWidth="1"/>
    <col min="7178" max="7178" width="11" style="87"/>
    <col min="7179" max="7179" width="14.28515625" style="87" customWidth="1"/>
    <col min="7180" max="7180" width="1.140625" style="87" customWidth="1"/>
    <col min="7181" max="7181" width="9.28515625" style="87" customWidth="1"/>
    <col min="7182" max="7186" width="11" style="87"/>
    <col min="7187" max="7187" width="3" style="87" customWidth="1"/>
    <col min="7188" max="7194" width="11" style="87"/>
    <col min="7195" max="7195" width="8.7109375" style="87" customWidth="1"/>
    <col min="7196" max="7196" width="11" style="87"/>
    <col min="7197" max="7197" width="8.7109375" style="87" customWidth="1"/>
    <col min="7198" max="7424" width="11" style="87"/>
    <col min="7425" max="7425" width="20.28515625" style="87" customWidth="1"/>
    <col min="7426" max="7426" width="11" style="87"/>
    <col min="7427" max="7427" width="16.140625" style="87" customWidth="1"/>
    <col min="7428" max="7428" width="13.5703125" style="87" customWidth="1"/>
    <col min="7429" max="7429" width="12.85546875" style="87" customWidth="1"/>
    <col min="7430" max="7430" width="11" style="87"/>
    <col min="7431" max="7431" width="13.85546875" style="87" customWidth="1"/>
    <col min="7432" max="7432" width="9.7109375" style="87" customWidth="1"/>
    <col min="7433" max="7433" width="13.85546875" style="87" customWidth="1"/>
    <col min="7434" max="7434" width="11" style="87"/>
    <col min="7435" max="7435" width="14.28515625" style="87" customWidth="1"/>
    <col min="7436" max="7436" width="1.140625" style="87" customWidth="1"/>
    <col min="7437" max="7437" width="9.28515625" style="87" customWidth="1"/>
    <col min="7438" max="7442" width="11" style="87"/>
    <col min="7443" max="7443" width="3" style="87" customWidth="1"/>
    <col min="7444" max="7450" width="11" style="87"/>
    <col min="7451" max="7451" width="8.7109375" style="87" customWidth="1"/>
    <col min="7452" max="7452" width="11" style="87"/>
    <col min="7453" max="7453" width="8.7109375" style="87" customWidth="1"/>
    <col min="7454" max="7680" width="11" style="87"/>
    <col min="7681" max="7681" width="20.28515625" style="87" customWidth="1"/>
    <col min="7682" max="7682" width="11" style="87"/>
    <col min="7683" max="7683" width="16.140625" style="87" customWidth="1"/>
    <col min="7684" max="7684" width="13.5703125" style="87" customWidth="1"/>
    <col min="7685" max="7685" width="12.85546875" style="87" customWidth="1"/>
    <col min="7686" max="7686" width="11" style="87"/>
    <col min="7687" max="7687" width="13.85546875" style="87" customWidth="1"/>
    <col min="7688" max="7688" width="9.7109375" style="87" customWidth="1"/>
    <col min="7689" max="7689" width="13.85546875" style="87" customWidth="1"/>
    <col min="7690" max="7690" width="11" style="87"/>
    <col min="7691" max="7691" width="14.28515625" style="87" customWidth="1"/>
    <col min="7692" max="7692" width="1.140625" style="87" customWidth="1"/>
    <col min="7693" max="7693" width="9.28515625" style="87" customWidth="1"/>
    <col min="7694" max="7698" width="11" style="87"/>
    <col min="7699" max="7699" width="3" style="87" customWidth="1"/>
    <col min="7700" max="7706" width="11" style="87"/>
    <col min="7707" max="7707" width="8.7109375" style="87" customWidth="1"/>
    <col min="7708" max="7708" width="11" style="87"/>
    <col min="7709" max="7709" width="8.7109375" style="87" customWidth="1"/>
    <col min="7710" max="7936" width="11" style="87"/>
    <col min="7937" max="7937" width="20.28515625" style="87" customWidth="1"/>
    <col min="7938" max="7938" width="11" style="87"/>
    <col min="7939" max="7939" width="16.140625" style="87" customWidth="1"/>
    <col min="7940" max="7940" width="13.5703125" style="87" customWidth="1"/>
    <col min="7941" max="7941" width="12.85546875" style="87" customWidth="1"/>
    <col min="7942" max="7942" width="11" style="87"/>
    <col min="7943" max="7943" width="13.85546875" style="87" customWidth="1"/>
    <col min="7944" max="7944" width="9.7109375" style="87" customWidth="1"/>
    <col min="7945" max="7945" width="13.85546875" style="87" customWidth="1"/>
    <col min="7946" max="7946" width="11" style="87"/>
    <col min="7947" max="7947" width="14.28515625" style="87" customWidth="1"/>
    <col min="7948" max="7948" width="1.140625" style="87" customWidth="1"/>
    <col min="7949" max="7949" width="9.28515625" style="87" customWidth="1"/>
    <col min="7950" max="7954" width="11" style="87"/>
    <col min="7955" max="7955" width="3" style="87" customWidth="1"/>
    <col min="7956" max="7962" width="11" style="87"/>
    <col min="7963" max="7963" width="8.7109375" style="87" customWidth="1"/>
    <col min="7964" max="7964" width="11" style="87"/>
    <col min="7965" max="7965" width="8.7109375" style="87" customWidth="1"/>
    <col min="7966" max="8192" width="11" style="87"/>
    <col min="8193" max="8193" width="20.28515625" style="87" customWidth="1"/>
    <col min="8194" max="8194" width="11" style="87"/>
    <col min="8195" max="8195" width="16.140625" style="87" customWidth="1"/>
    <col min="8196" max="8196" width="13.5703125" style="87" customWidth="1"/>
    <col min="8197" max="8197" width="12.85546875" style="87" customWidth="1"/>
    <col min="8198" max="8198" width="11" style="87"/>
    <col min="8199" max="8199" width="13.85546875" style="87" customWidth="1"/>
    <col min="8200" max="8200" width="9.7109375" style="87" customWidth="1"/>
    <col min="8201" max="8201" width="13.85546875" style="87" customWidth="1"/>
    <col min="8202" max="8202" width="11" style="87"/>
    <col min="8203" max="8203" width="14.28515625" style="87" customWidth="1"/>
    <col min="8204" max="8204" width="1.140625" style="87" customWidth="1"/>
    <col min="8205" max="8205" width="9.28515625" style="87" customWidth="1"/>
    <col min="8206" max="8210" width="11" style="87"/>
    <col min="8211" max="8211" width="3" style="87" customWidth="1"/>
    <col min="8212" max="8218" width="11" style="87"/>
    <col min="8219" max="8219" width="8.7109375" style="87" customWidth="1"/>
    <col min="8220" max="8220" width="11" style="87"/>
    <col min="8221" max="8221" width="8.7109375" style="87" customWidth="1"/>
    <col min="8222" max="8448" width="11" style="87"/>
    <col min="8449" max="8449" width="20.28515625" style="87" customWidth="1"/>
    <col min="8450" max="8450" width="11" style="87"/>
    <col min="8451" max="8451" width="16.140625" style="87" customWidth="1"/>
    <col min="8452" max="8452" width="13.5703125" style="87" customWidth="1"/>
    <col min="8453" max="8453" width="12.85546875" style="87" customWidth="1"/>
    <col min="8454" max="8454" width="11" style="87"/>
    <col min="8455" max="8455" width="13.85546875" style="87" customWidth="1"/>
    <col min="8456" max="8456" width="9.7109375" style="87" customWidth="1"/>
    <col min="8457" max="8457" width="13.85546875" style="87" customWidth="1"/>
    <col min="8458" max="8458" width="11" style="87"/>
    <col min="8459" max="8459" width="14.28515625" style="87" customWidth="1"/>
    <col min="8460" max="8460" width="1.140625" style="87" customWidth="1"/>
    <col min="8461" max="8461" width="9.28515625" style="87" customWidth="1"/>
    <col min="8462" max="8466" width="11" style="87"/>
    <col min="8467" max="8467" width="3" style="87" customWidth="1"/>
    <col min="8468" max="8474" width="11" style="87"/>
    <col min="8475" max="8475" width="8.7109375" style="87" customWidth="1"/>
    <col min="8476" max="8476" width="11" style="87"/>
    <col min="8477" max="8477" width="8.7109375" style="87" customWidth="1"/>
    <col min="8478" max="8704" width="11" style="87"/>
    <col min="8705" max="8705" width="20.28515625" style="87" customWidth="1"/>
    <col min="8706" max="8706" width="11" style="87"/>
    <col min="8707" max="8707" width="16.140625" style="87" customWidth="1"/>
    <col min="8708" max="8708" width="13.5703125" style="87" customWidth="1"/>
    <col min="8709" max="8709" width="12.85546875" style="87" customWidth="1"/>
    <col min="8710" max="8710" width="11" style="87"/>
    <col min="8711" max="8711" width="13.85546875" style="87" customWidth="1"/>
    <col min="8712" max="8712" width="9.7109375" style="87" customWidth="1"/>
    <col min="8713" max="8713" width="13.85546875" style="87" customWidth="1"/>
    <col min="8714" max="8714" width="11" style="87"/>
    <col min="8715" max="8715" width="14.28515625" style="87" customWidth="1"/>
    <col min="8716" max="8716" width="1.140625" style="87" customWidth="1"/>
    <col min="8717" max="8717" width="9.28515625" style="87" customWidth="1"/>
    <col min="8718" max="8722" width="11" style="87"/>
    <col min="8723" max="8723" width="3" style="87" customWidth="1"/>
    <col min="8724" max="8730" width="11" style="87"/>
    <col min="8731" max="8731" width="8.7109375" style="87" customWidth="1"/>
    <col min="8732" max="8732" width="11" style="87"/>
    <col min="8733" max="8733" width="8.7109375" style="87" customWidth="1"/>
    <col min="8734" max="8960" width="11" style="87"/>
    <col min="8961" max="8961" width="20.28515625" style="87" customWidth="1"/>
    <col min="8962" max="8962" width="11" style="87"/>
    <col min="8963" max="8963" width="16.140625" style="87" customWidth="1"/>
    <col min="8964" max="8964" width="13.5703125" style="87" customWidth="1"/>
    <col min="8965" max="8965" width="12.85546875" style="87" customWidth="1"/>
    <col min="8966" max="8966" width="11" style="87"/>
    <col min="8967" max="8967" width="13.85546875" style="87" customWidth="1"/>
    <col min="8968" max="8968" width="9.7109375" style="87" customWidth="1"/>
    <col min="8969" max="8969" width="13.85546875" style="87" customWidth="1"/>
    <col min="8970" max="8970" width="11" style="87"/>
    <col min="8971" max="8971" width="14.28515625" style="87" customWidth="1"/>
    <col min="8972" max="8972" width="1.140625" style="87" customWidth="1"/>
    <col min="8973" max="8973" width="9.28515625" style="87" customWidth="1"/>
    <col min="8974" max="8978" width="11" style="87"/>
    <col min="8979" max="8979" width="3" style="87" customWidth="1"/>
    <col min="8980" max="8986" width="11" style="87"/>
    <col min="8987" max="8987" width="8.7109375" style="87" customWidth="1"/>
    <col min="8988" max="8988" width="11" style="87"/>
    <col min="8989" max="8989" width="8.7109375" style="87" customWidth="1"/>
    <col min="8990" max="9216" width="11" style="87"/>
    <col min="9217" max="9217" width="20.28515625" style="87" customWidth="1"/>
    <col min="9218" max="9218" width="11" style="87"/>
    <col min="9219" max="9219" width="16.140625" style="87" customWidth="1"/>
    <col min="9220" max="9220" width="13.5703125" style="87" customWidth="1"/>
    <col min="9221" max="9221" width="12.85546875" style="87" customWidth="1"/>
    <col min="9222" max="9222" width="11" style="87"/>
    <col min="9223" max="9223" width="13.85546875" style="87" customWidth="1"/>
    <col min="9224" max="9224" width="9.7109375" style="87" customWidth="1"/>
    <col min="9225" max="9225" width="13.85546875" style="87" customWidth="1"/>
    <col min="9226" max="9226" width="11" style="87"/>
    <col min="9227" max="9227" width="14.28515625" style="87" customWidth="1"/>
    <col min="9228" max="9228" width="1.140625" style="87" customWidth="1"/>
    <col min="9229" max="9229" width="9.28515625" style="87" customWidth="1"/>
    <col min="9230" max="9234" width="11" style="87"/>
    <col min="9235" max="9235" width="3" style="87" customWidth="1"/>
    <col min="9236" max="9242" width="11" style="87"/>
    <col min="9243" max="9243" width="8.7109375" style="87" customWidth="1"/>
    <col min="9244" max="9244" width="11" style="87"/>
    <col min="9245" max="9245" width="8.7109375" style="87" customWidth="1"/>
    <col min="9246" max="9472" width="11" style="87"/>
    <col min="9473" max="9473" width="20.28515625" style="87" customWidth="1"/>
    <col min="9474" max="9474" width="11" style="87"/>
    <col min="9475" max="9475" width="16.140625" style="87" customWidth="1"/>
    <col min="9476" max="9476" width="13.5703125" style="87" customWidth="1"/>
    <col min="9477" max="9477" width="12.85546875" style="87" customWidth="1"/>
    <col min="9478" max="9478" width="11" style="87"/>
    <col min="9479" max="9479" width="13.85546875" style="87" customWidth="1"/>
    <col min="9480" max="9480" width="9.7109375" style="87" customWidth="1"/>
    <col min="9481" max="9481" width="13.85546875" style="87" customWidth="1"/>
    <col min="9482" max="9482" width="11" style="87"/>
    <col min="9483" max="9483" width="14.28515625" style="87" customWidth="1"/>
    <col min="9484" max="9484" width="1.140625" style="87" customWidth="1"/>
    <col min="9485" max="9485" width="9.28515625" style="87" customWidth="1"/>
    <col min="9486" max="9490" width="11" style="87"/>
    <col min="9491" max="9491" width="3" style="87" customWidth="1"/>
    <col min="9492" max="9498" width="11" style="87"/>
    <col min="9499" max="9499" width="8.7109375" style="87" customWidth="1"/>
    <col min="9500" max="9500" width="11" style="87"/>
    <col min="9501" max="9501" width="8.7109375" style="87" customWidth="1"/>
    <col min="9502" max="9728" width="11" style="87"/>
    <col min="9729" max="9729" width="20.28515625" style="87" customWidth="1"/>
    <col min="9730" max="9730" width="11" style="87"/>
    <col min="9731" max="9731" width="16.140625" style="87" customWidth="1"/>
    <col min="9732" max="9732" width="13.5703125" style="87" customWidth="1"/>
    <col min="9733" max="9733" width="12.85546875" style="87" customWidth="1"/>
    <col min="9734" max="9734" width="11" style="87"/>
    <col min="9735" max="9735" width="13.85546875" style="87" customWidth="1"/>
    <col min="9736" max="9736" width="9.7109375" style="87" customWidth="1"/>
    <col min="9737" max="9737" width="13.85546875" style="87" customWidth="1"/>
    <col min="9738" max="9738" width="11" style="87"/>
    <col min="9739" max="9739" width="14.28515625" style="87" customWidth="1"/>
    <col min="9740" max="9740" width="1.140625" style="87" customWidth="1"/>
    <col min="9741" max="9741" width="9.28515625" style="87" customWidth="1"/>
    <col min="9742" max="9746" width="11" style="87"/>
    <col min="9747" max="9747" width="3" style="87" customWidth="1"/>
    <col min="9748" max="9754" width="11" style="87"/>
    <col min="9755" max="9755" width="8.7109375" style="87" customWidth="1"/>
    <col min="9756" max="9756" width="11" style="87"/>
    <col min="9757" max="9757" width="8.7109375" style="87" customWidth="1"/>
    <col min="9758" max="9984" width="11" style="87"/>
    <col min="9985" max="9985" width="20.28515625" style="87" customWidth="1"/>
    <col min="9986" max="9986" width="11" style="87"/>
    <col min="9987" max="9987" width="16.140625" style="87" customWidth="1"/>
    <col min="9988" max="9988" width="13.5703125" style="87" customWidth="1"/>
    <col min="9989" max="9989" width="12.85546875" style="87" customWidth="1"/>
    <col min="9990" max="9990" width="11" style="87"/>
    <col min="9991" max="9991" width="13.85546875" style="87" customWidth="1"/>
    <col min="9992" max="9992" width="9.7109375" style="87" customWidth="1"/>
    <col min="9993" max="9993" width="13.85546875" style="87" customWidth="1"/>
    <col min="9994" max="9994" width="11" style="87"/>
    <col min="9995" max="9995" width="14.28515625" style="87" customWidth="1"/>
    <col min="9996" max="9996" width="1.140625" style="87" customWidth="1"/>
    <col min="9997" max="9997" width="9.28515625" style="87" customWidth="1"/>
    <col min="9998" max="10002" width="11" style="87"/>
    <col min="10003" max="10003" width="3" style="87" customWidth="1"/>
    <col min="10004" max="10010" width="11" style="87"/>
    <col min="10011" max="10011" width="8.7109375" style="87" customWidth="1"/>
    <col min="10012" max="10012" width="11" style="87"/>
    <col min="10013" max="10013" width="8.7109375" style="87" customWidth="1"/>
    <col min="10014" max="10240" width="11" style="87"/>
    <col min="10241" max="10241" width="20.28515625" style="87" customWidth="1"/>
    <col min="10242" max="10242" width="11" style="87"/>
    <col min="10243" max="10243" width="16.140625" style="87" customWidth="1"/>
    <col min="10244" max="10244" width="13.5703125" style="87" customWidth="1"/>
    <col min="10245" max="10245" width="12.85546875" style="87" customWidth="1"/>
    <col min="10246" max="10246" width="11" style="87"/>
    <col min="10247" max="10247" width="13.85546875" style="87" customWidth="1"/>
    <col min="10248" max="10248" width="9.7109375" style="87" customWidth="1"/>
    <col min="10249" max="10249" width="13.85546875" style="87" customWidth="1"/>
    <col min="10250" max="10250" width="11" style="87"/>
    <col min="10251" max="10251" width="14.28515625" style="87" customWidth="1"/>
    <col min="10252" max="10252" width="1.140625" style="87" customWidth="1"/>
    <col min="10253" max="10253" width="9.28515625" style="87" customWidth="1"/>
    <col min="10254" max="10258" width="11" style="87"/>
    <col min="10259" max="10259" width="3" style="87" customWidth="1"/>
    <col min="10260" max="10266" width="11" style="87"/>
    <col min="10267" max="10267" width="8.7109375" style="87" customWidth="1"/>
    <col min="10268" max="10268" width="11" style="87"/>
    <col min="10269" max="10269" width="8.7109375" style="87" customWidth="1"/>
    <col min="10270" max="10496" width="11" style="87"/>
    <col min="10497" max="10497" width="20.28515625" style="87" customWidth="1"/>
    <col min="10498" max="10498" width="11" style="87"/>
    <col min="10499" max="10499" width="16.140625" style="87" customWidth="1"/>
    <col min="10500" max="10500" width="13.5703125" style="87" customWidth="1"/>
    <col min="10501" max="10501" width="12.85546875" style="87" customWidth="1"/>
    <col min="10502" max="10502" width="11" style="87"/>
    <col min="10503" max="10503" width="13.85546875" style="87" customWidth="1"/>
    <col min="10504" max="10504" width="9.7109375" style="87" customWidth="1"/>
    <col min="10505" max="10505" width="13.85546875" style="87" customWidth="1"/>
    <col min="10506" max="10506" width="11" style="87"/>
    <col min="10507" max="10507" width="14.28515625" style="87" customWidth="1"/>
    <col min="10508" max="10508" width="1.140625" style="87" customWidth="1"/>
    <col min="10509" max="10509" width="9.28515625" style="87" customWidth="1"/>
    <col min="10510" max="10514" width="11" style="87"/>
    <col min="10515" max="10515" width="3" style="87" customWidth="1"/>
    <col min="10516" max="10522" width="11" style="87"/>
    <col min="10523" max="10523" width="8.7109375" style="87" customWidth="1"/>
    <col min="10524" max="10524" width="11" style="87"/>
    <col min="10525" max="10525" width="8.7109375" style="87" customWidth="1"/>
    <col min="10526" max="10752" width="11" style="87"/>
    <col min="10753" max="10753" width="20.28515625" style="87" customWidth="1"/>
    <col min="10754" max="10754" width="11" style="87"/>
    <col min="10755" max="10755" width="16.140625" style="87" customWidth="1"/>
    <col min="10756" max="10756" width="13.5703125" style="87" customWidth="1"/>
    <col min="10757" max="10757" width="12.85546875" style="87" customWidth="1"/>
    <col min="10758" max="10758" width="11" style="87"/>
    <col min="10759" max="10759" width="13.85546875" style="87" customWidth="1"/>
    <col min="10760" max="10760" width="9.7109375" style="87" customWidth="1"/>
    <col min="10761" max="10761" width="13.85546875" style="87" customWidth="1"/>
    <col min="10762" max="10762" width="11" style="87"/>
    <col min="10763" max="10763" width="14.28515625" style="87" customWidth="1"/>
    <col min="10764" max="10764" width="1.140625" style="87" customWidth="1"/>
    <col min="10765" max="10765" width="9.28515625" style="87" customWidth="1"/>
    <col min="10766" max="10770" width="11" style="87"/>
    <col min="10771" max="10771" width="3" style="87" customWidth="1"/>
    <col min="10772" max="10778" width="11" style="87"/>
    <col min="10779" max="10779" width="8.7109375" style="87" customWidth="1"/>
    <col min="10780" max="10780" width="11" style="87"/>
    <col min="10781" max="10781" width="8.7109375" style="87" customWidth="1"/>
    <col min="10782" max="11008" width="11" style="87"/>
    <col min="11009" max="11009" width="20.28515625" style="87" customWidth="1"/>
    <col min="11010" max="11010" width="11" style="87"/>
    <col min="11011" max="11011" width="16.140625" style="87" customWidth="1"/>
    <col min="11012" max="11012" width="13.5703125" style="87" customWidth="1"/>
    <col min="11013" max="11013" width="12.85546875" style="87" customWidth="1"/>
    <col min="11014" max="11014" width="11" style="87"/>
    <col min="11015" max="11015" width="13.85546875" style="87" customWidth="1"/>
    <col min="11016" max="11016" width="9.7109375" style="87" customWidth="1"/>
    <col min="11017" max="11017" width="13.85546875" style="87" customWidth="1"/>
    <col min="11018" max="11018" width="11" style="87"/>
    <col min="11019" max="11019" width="14.28515625" style="87" customWidth="1"/>
    <col min="11020" max="11020" width="1.140625" style="87" customWidth="1"/>
    <col min="11021" max="11021" width="9.28515625" style="87" customWidth="1"/>
    <col min="11022" max="11026" width="11" style="87"/>
    <col min="11027" max="11027" width="3" style="87" customWidth="1"/>
    <col min="11028" max="11034" width="11" style="87"/>
    <col min="11035" max="11035" width="8.7109375" style="87" customWidth="1"/>
    <col min="11036" max="11036" width="11" style="87"/>
    <col min="11037" max="11037" width="8.7109375" style="87" customWidth="1"/>
    <col min="11038" max="11264" width="11" style="87"/>
    <col min="11265" max="11265" width="20.28515625" style="87" customWidth="1"/>
    <col min="11266" max="11266" width="11" style="87"/>
    <col min="11267" max="11267" width="16.140625" style="87" customWidth="1"/>
    <col min="11268" max="11268" width="13.5703125" style="87" customWidth="1"/>
    <col min="11269" max="11269" width="12.85546875" style="87" customWidth="1"/>
    <col min="11270" max="11270" width="11" style="87"/>
    <col min="11271" max="11271" width="13.85546875" style="87" customWidth="1"/>
    <col min="11272" max="11272" width="9.7109375" style="87" customWidth="1"/>
    <col min="11273" max="11273" width="13.85546875" style="87" customWidth="1"/>
    <col min="11274" max="11274" width="11" style="87"/>
    <col min="11275" max="11275" width="14.28515625" style="87" customWidth="1"/>
    <col min="11276" max="11276" width="1.140625" style="87" customWidth="1"/>
    <col min="11277" max="11277" width="9.28515625" style="87" customWidth="1"/>
    <col min="11278" max="11282" width="11" style="87"/>
    <col min="11283" max="11283" width="3" style="87" customWidth="1"/>
    <col min="11284" max="11290" width="11" style="87"/>
    <col min="11291" max="11291" width="8.7109375" style="87" customWidth="1"/>
    <col min="11292" max="11292" width="11" style="87"/>
    <col min="11293" max="11293" width="8.7109375" style="87" customWidth="1"/>
    <col min="11294" max="11520" width="11" style="87"/>
    <col min="11521" max="11521" width="20.28515625" style="87" customWidth="1"/>
    <col min="11522" max="11522" width="11" style="87"/>
    <col min="11523" max="11523" width="16.140625" style="87" customWidth="1"/>
    <col min="11524" max="11524" width="13.5703125" style="87" customWidth="1"/>
    <col min="11525" max="11525" width="12.85546875" style="87" customWidth="1"/>
    <col min="11526" max="11526" width="11" style="87"/>
    <col min="11527" max="11527" width="13.85546875" style="87" customWidth="1"/>
    <col min="11528" max="11528" width="9.7109375" style="87" customWidth="1"/>
    <col min="11529" max="11529" width="13.85546875" style="87" customWidth="1"/>
    <col min="11530" max="11530" width="11" style="87"/>
    <col min="11531" max="11531" width="14.28515625" style="87" customWidth="1"/>
    <col min="11532" max="11532" width="1.140625" style="87" customWidth="1"/>
    <col min="11533" max="11533" width="9.28515625" style="87" customWidth="1"/>
    <col min="11534" max="11538" width="11" style="87"/>
    <col min="11539" max="11539" width="3" style="87" customWidth="1"/>
    <col min="11540" max="11546" width="11" style="87"/>
    <col min="11547" max="11547" width="8.7109375" style="87" customWidth="1"/>
    <col min="11548" max="11548" width="11" style="87"/>
    <col min="11549" max="11549" width="8.7109375" style="87" customWidth="1"/>
    <col min="11550" max="11776" width="11" style="87"/>
    <col min="11777" max="11777" width="20.28515625" style="87" customWidth="1"/>
    <col min="11778" max="11778" width="11" style="87"/>
    <col min="11779" max="11779" width="16.140625" style="87" customWidth="1"/>
    <col min="11780" max="11780" width="13.5703125" style="87" customWidth="1"/>
    <col min="11781" max="11781" width="12.85546875" style="87" customWidth="1"/>
    <col min="11782" max="11782" width="11" style="87"/>
    <col min="11783" max="11783" width="13.85546875" style="87" customWidth="1"/>
    <col min="11784" max="11784" width="9.7109375" style="87" customWidth="1"/>
    <col min="11785" max="11785" width="13.85546875" style="87" customWidth="1"/>
    <col min="11786" max="11786" width="11" style="87"/>
    <col min="11787" max="11787" width="14.28515625" style="87" customWidth="1"/>
    <col min="11788" max="11788" width="1.140625" style="87" customWidth="1"/>
    <col min="11789" max="11789" width="9.28515625" style="87" customWidth="1"/>
    <col min="11790" max="11794" width="11" style="87"/>
    <col min="11795" max="11795" width="3" style="87" customWidth="1"/>
    <col min="11796" max="11802" width="11" style="87"/>
    <col min="11803" max="11803" width="8.7109375" style="87" customWidth="1"/>
    <col min="11804" max="11804" width="11" style="87"/>
    <col min="11805" max="11805" width="8.7109375" style="87" customWidth="1"/>
    <col min="11806" max="12032" width="11" style="87"/>
    <col min="12033" max="12033" width="20.28515625" style="87" customWidth="1"/>
    <col min="12034" max="12034" width="11" style="87"/>
    <col min="12035" max="12035" width="16.140625" style="87" customWidth="1"/>
    <col min="12036" max="12036" width="13.5703125" style="87" customWidth="1"/>
    <col min="12037" max="12037" width="12.85546875" style="87" customWidth="1"/>
    <col min="12038" max="12038" width="11" style="87"/>
    <col min="12039" max="12039" width="13.85546875" style="87" customWidth="1"/>
    <col min="12040" max="12040" width="9.7109375" style="87" customWidth="1"/>
    <col min="12041" max="12041" width="13.85546875" style="87" customWidth="1"/>
    <col min="12042" max="12042" width="11" style="87"/>
    <col min="12043" max="12043" width="14.28515625" style="87" customWidth="1"/>
    <col min="12044" max="12044" width="1.140625" style="87" customWidth="1"/>
    <col min="12045" max="12045" width="9.28515625" style="87" customWidth="1"/>
    <col min="12046" max="12050" width="11" style="87"/>
    <col min="12051" max="12051" width="3" style="87" customWidth="1"/>
    <col min="12052" max="12058" width="11" style="87"/>
    <col min="12059" max="12059" width="8.7109375" style="87" customWidth="1"/>
    <col min="12060" max="12060" width="11" style="87"/>
    <col min="12061" max="12061" width="8.7109375" style="87" customWidth="1"/>
    <col min="12062" max="12288" width="11" style="87"/>
    <col min="12289" max="12289" width="20.28515625" style="87" customWidth="1"/>
    <col min="12290" max="12290" width="11" style="87"/>
    <col min="12291" max="12291" width="16.140625" style="87" customWidth="1"/>
    <col min="12292" max="12292" width="13.5703125" style="87" customWidth="1"/>
    <col min="12293" max="12293" width="12.85546875" style="87" customWidth="1"/>
    <col min="12294" max="12294" width="11" style="87"/>
    <col min="12295" max="12295" width="13.85546875" style="87" customWidth="1"/>
    <col min="12296" max="12296" width="9.7109375" style="87" customWidth="1"/>
    <col min="12297" max="12297" width="13.85546875" style="87" customWidth="1"/>
    <col min="12298" max="12298" width="11" style="87"/>
    <col min="12299" max="12299" width="14.28515625" style="87" customWidth="1"/>
    <col min="12300" max="12300" width="1.140625" style="87" customWidth="1"/>
    <col min="12301" max="12301" width="9.28515625" style="87" customWidth="1"/>
    <col min="12302" max="12306" width="11" style="87"/>
    <col min="12307" max="12307" width="3" style="87" customWidth="1"/>
    <col min="12308" max="12314" width="11" style="87"/>
    <col min="12315" max="12315" width="8.7109375" style="87" customWidth="1"/>
    <col min="12316" max="12316" width="11" style="87"/>
    <col min="12317" max="12317" width="8.7109375" style="87" customWidth="1"/>
    <col min="12318" max="12544" width="11" style="87"/>
    <col min="12545" max="12545" width="20.28515625" style="87" customWidth="1"/>
    <col min="12546" max="12546" width="11" style="87"/>
    <col min="12547" max="12547" width="16.140625" style="87" customWidth="1"/>
    <col min="12548" max="12548" width="13.5703125" style="87" customWidth="1"/>
    <col min="12549" max="12549" width="12.85546875" style="87" customWidth="1"/>
    <col min="12550" max="12550" width="11" style="87"/>
    <col min="12551" max="12551" width="13.85546875" style="87" customWidth="1"/>
    <col min="12552" max="12552" width="9.7109375" style="87" customWidth="1"/>
    <col min="12553" max="12553" width="13.85546875" style="87" customWidth="1"/>
    <col min="12554" max="12554" width="11" style="87"/>
    <col min="12555" max="12555" width="14.28515625" style="87" customWidth="1"/>
    <col min="12556" max="12556" width="1.140625" style="87" customWidth="1"/>
    <col min="12557" max="12557" width="9.28515625" style="87" customWidth="1"/>
    <col min="12558" max="12562" width="11" style="87"/>
    <col min="12563" max="12563" width="3" style="87" customWidth="1"/>
    <col min="12564" max="12570" width="11" style="87"/>
    <col min="12571" max="12571" width="8.7109375" style="87" customWidth="1"/>
    <col min="12572" max="12572" width="11" style="87"/>
    <col min="12573" max="12573" width="8.7109375" style="87" customWidth="1"/>
    <col min="12574" max="12800" width="11" style="87"/>
    <col min="12801" max="12801" width="20.28515625" style="87" customWidth="1"/>
    <col min="12802" max="12802" width="11" style="87"/>
    <col min="12803" max="12803" width="16.140625" style="87" customWidth="1"/>
    <col min="12804" max="12804" width="13.5703125" style="87" customWidth="1"/>
    <col min="12805" max="12805" width="12.85546875" style="87" customWidth="1"/>
    <col min="12806" max="12806" width="11" style="87"/>
    <col min="12807" max="12807" width="13.85546875" style="87" customWidth="1"/>
    <col min="12808" max="12808" width="9.7109375" style="87" customWidth="1"/>
    <col min="12809" max="12809" width="13.85546875" style="87" customWidth="1"/>
    <col min="12810" max="12810" width="11" style="87"/>
    <col min="12811" max="12811" width="14.28515625" style="87" customWidth="1"/>
    <col min="12812" max="12812" width="1.140625" style="87" customWidth="1"/>
    <col min="12813" max="12813" width="9.28515625" style="87" customWidth="1"/>
    <col min="12814" max="12818" width="11" style="87"/>
    <col min="12819" max="12819" width="3" style="87" customWidth="1"/>
    <col min="12820" max="12826" width="11" style="87"/>
    <col min="12827" max="12827" width="8.7109375" style="87" customWidth="1"/>
    <col min="12828" max="12828" width="11" style="87"/>
    <col min="12829" max="12829" width="8.7109375" style="87" customWidth="1"/>
    <col min="12830" max="13056" width="11" style="87"/>
    <col min="13057" max="13057" width="20.28515625" style="87" customWidth="1"/>
    <col min="13058" max="13058" width="11" style="87"/>
    <col min="13059" max="13059" width="16.140625" style="87" customWidth="1"/>
    <col min="13060" max="13060" width="13.5703125" style="87" customWidth="1"/>
    <col min="13061" max="13061" width="12.85546875" style="87" customWidth="1"/>
    <col min="13062" max="13062" width="11" style="87"/>
    <col min="13063" max="13063" width="13.85546875" style="87" customWidth="1"/>
    <col min="13064" max="13064" width="9.7109375" style="87" customWidth="1"/>
    <col min="13065" max="13065" width="13.85546875" style="87" customWidth="1"/>
    <col min="13066" max="13066" width="11" style="87"/>
    <col min="13067" max="13067" width="14.28515625" style="87" customWidth="1"/>
    <col min="13068" max="13068" width="1.140625" style="87" customWidth="1"/>
    <col min="13069" max="13069" width="9.28515625" style="87" customWidth="1"/>
    <col min="13070" max="13074" width="11" style="87"/>
    <col min="13075" max="13075" width="3" style="87" customWidth="1"/>
    <col min="13076" max="13082" width="11" style="87"/>
    <col min="13083" max="13083" width="8.7109375" style="87" customWidth="1"/>
    <col min="13084" max="13084" width="11" style="87"/>
    <col min="13085" max="13085" width="8.7109375" style="87" customWidth="1"/>
    <col min="13086" max="13312" width="11" style="87"/>
    <col min="13313" max="13313" width="20.28515625" style="87" customWidth="1"/>
    <col min="13314" max="13314" width="11" style="87"/>
    <col min="13315" max="13315" width="16.140625" style="87" customWidth="1"/>
    <col min="13316" max="13316" width="13.5703125" style="87" customWidth="1"/>
    <col min="13317" max="13317" width="12.85546875" style="87" customWidth="1"/>
    <col min="13318" max="13318" width="11" style="87"/>
    <col min="13319" max="13319" width="13.85546875" style="87" customWidth="1"/>
    <col min="13320" max="13320" width="9.7109375" style="87" customWidth="1"/>
    <col min="13321" max="13321" width="13.85546875" style="87" customWidth="1"/>
    <col min="13322" max="13322" width="11" style="87"/>
    <col min="13323" max="13323" width="14.28515625" style="87" customWidth="1"/>
    <col min="13324" max="13324" width="1.140625" style="87" customWidth="1"/>
    <col min="13325" max="13325" width="9.28515625" style="87" customWidth="1"/>
    <col min="13326" max="13330" width="11" style="87"/>
    <col min="13331" max="13331" width="3" style="87" customWidth="1"/>
    <col min="13332" max="13338" width="11" style="87"/>
    <col min="13339" max="13339" width="8.7109375" style="87" customWidth="1"/>
    <col min="13340" max="13340" width="11" style="87"/>
    <col min="13341" max="13341" width="8.7109375" style="87" customWidth="1"/>
    <col min="13342" max="13568" width="11" style="87"/>
    <col min="13569" max="13569" width="20.28515625" style="87" customWidth="1"/>
    <col min="13570" max="13570" width="11" style="87"/>
    <col min="13571" max="13571" width="16.140625" style="87" customWidth="1"/>
    <col min="13572" max="13572" width="13.5703125" style="87" customWidth="1"/>
    <col min="13573" max="13573" width="12.85546875" style="87" customWidth="1"/>
    <col min="13574" max="13574" width="11" style="87"/>
    <col min="13575" max="13575" width="13.85546875" style="87" customWidth="1"/>
    <col min="13576" max="13576" width="9.7109375" style="87" customWidth="1"/>
    <col min="13577" max="13577" width="13.85546875" style="87" customWidth="1"/>
    <col min="13578" max="13578" width="11" style="87"/>
    <col min="13579" max="13579" width="14.28515625" style="87" customWidth="1"/>
    <col min="13580" max="13580" width="1.140625" style="87" customWidth="1"/>
    <col min="13581" max="13581" width="9.28515625" style="87" customWidth="1"/>
    <col min="13582" max="13586" width="11" style="87"/>
    <col min="13587" max="13587" width="3" style="87" customWidth="1"/>
    <col min="13588" max="13594" width="11" style="87"/>
    <col min="13595" max="13595" width="8.7109375" style="87" customWidth="1"/>
    <col min="13596" max="13596" width="11" style="87"/>
    <col min="13597" max="13597" width="8.7109375" style="87" customWidth="1"/>
    <col min="13598" max="13824" width="11" style="87"/>
    <col min="13825" max="13825" width="20.28515625" style="87" customWidth="1"/>
    <col min="13826" max="13826" width="11" style="87"/>
    <col min="13827" max="13827" width="16.140625" style="87" customWidth="1"/>
    <col min="13828" max="13828" width="13.5703125" style="87" customWidth="1"/>
    <col min="13829" max="13829" width="12.85546875" style="87" customWidth="1"/>
    <col min="13830" max="13830" width="11" style="87"/>
    <col min="13831" max="13831" width="13.85546875" style="87" customWidth="1"/>
    <col min="13832" max="13832" width="9.7109375" style="87" customWidth="1"/>
    <col min="13833" max="13833" width="13.85546875" style="87" customWidth="1"/>
    <col min="13834" max="13834" width="11" style="87"/>
    <col min="13835" max="13835" width="14.28515625" style="87" customWidth="1"/>
    <col min="13836" max="13836" width="1.140625" style="87" customWidth="1"/>
    <col min="13837" max="13837" width="9.28515625" style="87" customWidth="1"/>
    <col min="13838" max="13842" width="11" style="87"/>
    <col min="13843" max="13843" width="3" style="87" customWidth="1"/>
    <col min="13844" max="13850" width="11" style="87"/>
    <col min="13851" max="13851" width="8.7109375" style="87" customWidth="1"/>
    <col min="13852" max="13852" width="11" style="87"/>
    <col min="13853" max="13853" width="8.7109375" style="87" customWidth="1"/>
    <col min="13854" max="14080" width="11" style="87"/>
    <col min="14081" max="14081" width="20.28515625" style="87" customWidth="1"/>
    <col min="14082" max="14082" width="11" style="87"/>
    <col min="14083" max="14083" width="16.140625" style="87" customWidth="1"/>
    <col min="14084" max="14084" width="13.5703125" style="87" customWidth="1"/>
    <col min="14085" max="14085" width="12.85546875" style="87" customWidth="1"/>
    <col min="14086" max="14086" width="11" style="87"/>
    <col min="14087" max="14087" width="13.85546875" style="87" customWidth="1"/>
    <col min="14088" max="14088" width="9.7109375" style="87" customWidth="1"/>
    <col min="14089" max="14089" width="13.85546875" style="87" customWidth="1"/>
    <col min="14090" max="14090" width="11" style="87"/>
    <col min="14091" max="14091" width="14.28515625" style="87" customWidth="1"/>
    <col min="14092" max="14092" width="1.140625" style="87" customWidth="1"/>
    <col min="14093" max="14093" width="9.28515625" style="87" customWidth="1"/>
    <col min="14094" max="14098" width="11" style="87"/>
    <col min="14099" max="14099" width="3" style="87" customWidth="1"/>
    <col min="14100" max="14106" width="11" style="87"/>
    <col min="14107" max="14107" width="8.7109375" style="87" customWidth="1"/>
    <col min="14108" max="14108" width="11" style="87"/>
    <col min="14109" max="14109" width="8.7109375" style="87" customWidth="1"/>
    <col min="14110" max="14336" width="11" style="87"/>
    <col min="14337" max="14337" width="20.28515625" style="87" customWidth="1"/>
    <col min="14338" max="14338" width="11" style="87"/>
    <col min="14339" max="14339" width="16.140625" style="87" customWidth="1"/>
    <col min="14340" max="14340" width="13.5703125" style="87" customWidth="1"/>
    <col min="14341" max="14341" width="12.85546875" style="87" customWidth="1"/>
    <col min="14342" max="14342" width="11" style="87"/>
    <col min="14343" max="14343" width="13.85546875" style="87" customWidth="1"/>
    <col min="14344" max="14344" width="9.7109375" style="87" customWidth="1"/>
    <col min="14345" max="14345" width="13.85546875" style="87" customWidth="1"/>
    <col min="14346" max="14346" width="11" style="87"/>
    <col min="14347" max="14347" width="14.28515625" style="87" customWidth="1"/>
    <col min="14348" max="14348" width="1.140625" style="87" customWidth="1"/>
    <col min="14349" max="14349" width="9.28515625" style="87" customWidth="1"/>
    <col min="14350" max="14354" width="11" style="87"/>
    <col min="14355" max="14355" width="3" style="87" customWidth="1"/>
    <col min="14356" max="14362" width="11" style="87"/>
    <col min="14363" max="14363" width="8.7109375" style="87" customWidth="1"/>
    <col min="14364" max="14364" width="11" style="87"/>
    <col min="14365" max="14365" width="8.7109375" style="87" customWidth="1"/>
    <col min="14366" max="14592" width="11" style="87"/>
    <col min="14593" max="14593" width="20.28515625" style="87" customWidth="1"/>
    <col min="14594" max="14594" width="11" style="87"/>
    <col min="14595" max="14595" width="16.140625" style="87" customWidth="1"/>
    <col min="14596" max="14596" width="13.5703125" style="87" customWidth="1"/>
    <col min="14597" max="14597" width="12.85546875" style="87" customWidth="1"/>
    <col min="14598" max="14598" width="11" style="87"/>
    <col min="14599" max="14599" width="13.85546875" style="87" customWidth="1"/>
    <col min="14600" max="14600" width="9.7109375" style="87" customWidth="1"/>
    <col min="14601" max="14601" width="13.85546875" style="87" customWidth="1"/>
    <col min="14602" max="14602" width="11" style="87"/>
    <col min="14603" max="14603" width="14.28515625" style="87" customWidth="1"/>
    <col min="14604" max="14604" width="1.140625" style="87" customWidth="1"/>
    <col min="14605" max="14605" width="9.28515625" style="87" customWidth="1"/>
    <col min="14606" max="14610" width="11" style="87"/>
    <col min="14611" max="14611" width="3" style="87" customWidth="1"/>
    <col min="14612" max="14618" width="11" style="87"/>
    <col min="14619" max="14619" width="8.7109375" style="87" customWidth="1"/>
    <col min="14620" max="14620" width="11" style="87"/>
    <col min="14621" max="14621" width="8.7109375" style="87" customWidth="1"/>
    <col min="14622" max="14848" width="11" style="87"/>
    <col min="14849" max="14849" width="20.28515625" style="87" customWidth="1"/>
    <col min="14850" max="14850" width="11" style="87"/>
    <col min="14851" max="14851" width="16.140625" style="87" customWidth="1"/>
    <col min="14852" max="14852" width="13.5703125" style="87" customWidth="1"/>
    <col min="14853" max="14853" width="12.85546875" style="87" customWidth="1"/>
    <col min="14854" max="14854" width="11" style="87"/>
    <col min="14855" max="14855" width="13.85546875" style="87" customWidth="1"/>
    <col min="14856" max="14856" width="9.7109375" style="87" customWidth="1"/>
    <col min="14857" max="14857" width="13.85546875" style="87" customWidth="1"/>
    <col min="14858" max="14858" width="11" style="87"/>
    <col min="14859" max="14859" width="14.28515625" style="87" customWidth="1"/>
    <col min="14860" max="14860" width="1.140625" style="87" customWidth="1"/>
    <col min="14861" max="14861" width="9.28515625" style="87" customWidth="1"/>
    <col min="14862" max="14866" width="11" style="87"/>
    <col min="14867" max="14867" width="3" style="87" customWidth="1"/>
    <col min="14868" max="14874" width="11" style="87"/>
    <col min="14875" max="14875" width="8.7109375" style="87" customWidth="1"/>
    <col min="14876" max="14876" width="11" style="87"/>
    <col min="14877" max="14877" width="8.7109375" style="87" customWidth="1"/>
    <col min="14878" max="15104" width="11" style="87"/>
    <col min="15105" max="15105" width="20.28515625" style="87" customWidth="1"/>
    <col min="15106" max="15106" width="11" style="87"/>
    <col min="15107" max="15107" width="16.140625" style="87" customWidth="1"/>
    <col min="15108" max="15108" width="13.5703125" style="87" customWidth="1"/>
    <col min="15109" max="15109" width="12.85546875" style="87" customWidth="1"/>
    <col min="15110" max="15110" width="11" style="87"/>
    <col min="15111" max="15111" width="13.85546875" style="87" customWidth="1"/>
    <col min="15112" max="15112" width="9.7109375" style="87" customWidth="1"/>
    <col min="15113" max="15113" width="13.85546875" style="87" customWidth="1"/>
    <col min="15114" max="15114" width="11" style="87"/>
    <col min="15115" max="15115" width="14.28515625" style="87" customWidth="1"/>
    <col min="15116" max="15116" width="1.140625" style="87" customWidth="1"/>
    <col min="15117" max="15117" width="9.28515625" style="87" customWidth="1"/>
    <col min="15118" max="15122" width="11" style="87"/>
    <col min="15123" max="15123" width="3" style="87" customWidth="1"/>
    <col min="15124" max="15130" width="11" style="87"/>
    <col min="15131" max="15131" width="8.7109375" style="87" customWidth="1"/>
    <col min="15132" max="15132" width="11" style="87"/>
    <col min="15133" max="15133" width="8.7109375" style="87" customWidth="1"/>
    <col min="15134" max="15360" width="11" style="87"/>
    <col min="15361" max="15361" width="20.28515625" style="87" customWidth="1"/>
    <col min="15362" max="15362" width="11" style="87"/>
    <col min="15363" max="15363" width="16.140625" style="87" customWidth="1"/>
    <col min="15364" max="15364" width="13.5703125" style="87" customWidth="1"/>
    <col min="15365" max="15365" width="12.85546875" style="87" customWidth="1"/>
    <col min="15366" max="15366" width="11" style="87"/>
    <col min="15367" max="15367" width="13.85546875" style="87" customWidth="1"/>
    <col min="15368" max="15368" width="9.7109375" style="87" customWidth="1"/>
    <col min="15369" max="15369" width="13.85546875" style="87" customWidth="1"/>
    <col min="15370" max="15370" width="11" style="87"/>
    <col min="15371" max="15371" width="14.28515625" style="87" customWidth="1"/>
    <col min="15372" max="15372" width="1.140625" style="87" customWidth="1"/>
    <col min="15373" max="15373" width="9.28515625" style="87" customWidth="1"/>
    <col min="15374" max="15378" width="11" style="87"/>
    <col min="15379" max="15379" width="3" style="87" customWidth="1"/>
    <col min="15380" max="15386" width="11" style="87"/>
    <col min="15387" max="15387" width="8.7109375" style="87" customWidth="1"/>
    <col min="15388" max="15388" width="11" style="87"/>
    <col min="15389" max="15389" width="8.7109375" style="87" customWidth="1"/>
    <col min="15390" max="15616" width="11" style="87"/>
    <col min="15617" max="15617" width="20.28515625" style="87" customWidth="1"/>
    <col min="15618" max="15618" width="11" style="87"/>
    <col min="15619" max="15619" width="16.140625" style="87" customWidth="1"/>
    <col min="15620" max="15620" width="13.5703125" style="87" customWidth="1"/>
    <col min="15621" max="15621" width="12.85546875" style="87" customWidth="1"/>
    <col min="15622" max="15622" width="11" style="87"/>
    <col min="15623" max="15623" width="13.85546875" style="87" customWidth="1"/>
    <col min="15624" max="15624" width="9.7109375" style="87" customWidth="1"/>
    <col min="15625" max="15625" width="13.85546875" style="87" customWidth="1"/>
    <col min="15626" max="15626" width="11" style="87"/>
    <col min="15627" max="15627" width="14.28515625" style="87" customWidth="1"/>
    <col min="15628" max="15628" width="1.140625" style="87" customWidth="1"/>
    <col min="15629" max="15629" width="9.28515625" style="87" customWidth="1"/>
    <col min="15630" max="15634" width="11" style="87"/>
    <col min="15635" max="15635" width="3" style="87" customWidth="1"/>
    <col min="15636" max="15642" width="11" style="87"/>
    <col min="15643" max="15643" width="8.7109375" style="87" customWidth="1"/>
    <col min="15644" max="15644" width="11" style="87"/>
    <col min="15645" max="15645" width="8.7109375" style="87" customWidth="1"/>
    <col min="15646" max="15872" width="11" style="87"/>
    <col min="15873" max="15873" width="20.28515625" style="87" customWidth="1"/>
    <col min="15874" max="15874" width="11" style="87"/>
    <col min="15875" max="15875" width="16.140625" style="87" customWidth="1"/>
    <col min="15876" max="15876" width="13.5703125" style="87" customWidth="1"/>
    <col min="15877" max="15877" width="12.85546875" style="87" customWidth="1"/>
    <col min="15878" max="15878" width="11" style="87"/>
    <col min="15879" max="15879" width="13.85546875" style="87" customWidth="1"/>
    <col min="15880" max="15880" width="9.7109375" style="87" customWidth="1"/>
    <col min="15881" max="15881" width="13.85546875" style="87" customWidth="1"/>
    <col min="15882" max="15882" width="11" style="87"/>
    <col min="15883" max="15883" width="14.28515625" style="87" customWidth="1"/>
    <col min="15884" max="15884" width="1.140625" style="87" customWidth="1"/>
    <col min="15885" max="15885" width="9.28515625" style="87" customWidth="1"/>
    <col min="15886" max="15890" width="11" style="87"/>
    <col min="15891" max="15891" width="3" style="87" customWidth="1"/>
    <col min="15892" max="15898" width="11" style="87"/>
    <col min="15899" max="15899" width="8.7109375" style="87" customWidth="1"/>
    <col min="15900" max="15900" width="11" style="87"/>
    <col min="15901" max="15901" width="8.7109375" style="87" customWidth="1"/>
    <col min="15902" max="16128" width="11" style="87"/>
    <col min="16129" max="16129" width="20.28515625" style="87" customWidth="1"/>
    <col min="16130" max="16130" width="11" style="87"/>
    <col min="16131" max="16131" width="16.140625" style="87" customWidth="1"/>
    <col min="16132" max="16132" width="13.5703125" style="87" customWidth="1"/>
    <col min="16133" max="16133" width="12.85546875" style="87" customWidth="1"/>
    <col min="16134" max="16134" width="11" style="87"/>
    <col min="16135" max="16135" width="13.85546875" style="87" customWidth="1"/>
    <col min="16136" max="16136" width="9.7109375" style="87" customWidth="1"/>
    <col min="16137" max="16137" width="13.85546875" style="87" customWidth="1"/>
    <col min="16138" max="16138" width="11" style="87"/>
    <col min="16139" max="16139" width="14.28515625" style="87" customWidth="1"/>
    <col min="16140" max="16140" width="1.140625" style="87" customWidth="1"/>
    <col min="16141" max="16141" width="9.28515625" style="87" customWidth="1"/>
    <col min="16142" max="16146" width="11" style="87"/>
    <col min="16147" max="16147" width="3" style="87" customWidth="1"/>
    <col min="16148" max="16154" width="11" style="87"/>
    <col min="16155" max="16155" width="8.7109375" style="87" customWidth="1"/>
    <col min="16156" max="16156" width="11" style="87"/>
    <col min="16157" max="16157" width="8.7109375" style="87" customWidth="1"/>
    <col min="16158" max="16384" width="11" style="87"/>
  </cols>
  <sheetData>
    <row r="1" spans="1:41" ht="88.5" customHeight="1" thickBot="1" x14ac:dyDescent="0.25">
      <c r="A1" s="406" t="s">
        <v>220</v>
      </c>
      <c r="B1" s="407"/>
      <c r="C1" s="407"/>
      <c r="D1" s="407"/>
      <c r="E1" s="407"/>
      <c r="F1" s="407"/>
      <c r="G1" s="407"/>
      <c r="H1" s="407"/>
      <c r="I1" s="407"/>
      <c r="J1" s="407"/>
      <c r="K1" s="407"/>
      <c r="L1" s="407"/>
      <c r="M1" s="407"/>
    </row>
    <row r="2" spans="1:41" ht="18.75" customHeight="1" thickTop="1" thickBot="1" x14ac:dyDescent="0.35">
      <c r="A2" s="88"/>
      <c r="B2" s="89"/>
      <c r="C2" s="89"/>
      <c r="D2" s="89"/>
      <c r="E2" s="89"/>
      <c r="F2" s="89"/>
      <c r="G2" s="89"/>
      <c r="H2" s="89"/>
      <c r="I2" s="89"/>
      <c r="J2" s="89"/>
      <c r="K2" s="89"/>
      <c r="L2" s="89"/>
      <c r="M2" s="89"/>
    </row>
    <row r="3" spans="1:41" ht="20.25" thickTop="1" x14ac:dyDescent="0.3">
      <c r="A3" s="212" t="s">
        <v>181</v>
      </c>
      <c r="B3" s="90"/>
      <c r="C3" s="91"/>
      <c r="D3" s="92"/>
      <c r="E3" s="92"/>
      <c r="F3" s="93" t="s">
        <v>99</v>
      </c>
      <c r="G3" s="94"/>
      <c r="H3" s="93" t="s">
        <v>210</v>
      </c>
      <c r="I3" s="95"/>
      <c r="J3" s="410" t="s">
        <v>211</v>
      </c>
      <c r="K3" s="411"/>
      <c r="L3" s="213"/>
      <c r="M3" s="214"/>
      <c r="N3" s="96"/>
      <c r="S3" s="97" t="s">
        <v>99</v>
      </c>
      <c r="AH3" s="96"/>
      <c r="AI3" s="96"/>
      <c r="AJ3" s="96"/>
      <c r="AK3" s="96"/>
      <c r="AL3" s="96"/>
      <c r="AM3" s="96"/>
      <c r="AN3" s="96"/>
      <c r="AO3" s="96"/>
    </row>
    <row r="4" spans="1:41" x14ac:dyDescent="0.2">
      <c r="A4" s="98" t="s">
        <v>111</v>
      </c>
      <c r="B4" s="215" t="s">
        <v>112</v>
      </c>
      <c r="C4" s="215" t="s">
        <v>111</v>
      </c>
      <c r="D4" s="215" t="s">
        <v>113</v>
      </c>
      <c r="E4" s="216"/>
      <c r="F4" s="216"/>
      <c r="G4" s="216"/>
      <c r="H4" s="215"/>
      <c r="I4" s="216"/>
      <c r="J4" s="215"/>
      <c r="K4" s="217"/>
      <c r="L4" s="218"/>
      <c r="M4" s="214"/>
      <c r="N4" s="96"/>
      <c r="S4" s="97" t="s">
        <v>99</v>
      </c>
      <c r="AH4" s="96"/>
      <c r="AI4" s="96"/>
      <c r="AJ4" s="96"/>
      <c r="AK4" s="96"/>
      <c r="AL4" s="96"/>
      <c r="AM4" s="96"/>
      <c r="AN4" s="96"/>
      <c r="AO4" s="96"/>
    </row>
    <row r="5" spans="1:41" ht="13.5" thickBot="1" x14ac:dyDescent="0.25">
      <c r="A5" s="101" t="s">
        <v>99</v>
      </c>
      <c r="B5" s="219"/>
      <c r="C5" s="219"/>
      <c r="D5" s="87" t="s">
        <v>182</v>
      </c>
      <c r="F5" s="216"/>
      <c r="G5" s="220" t="s">
        <v>114</v>
      </c>
      <c r="H5" s="216" t="s">
        <v>183</v>
      </c>
      <c r="I5" s="219"/>
      <c r="J5" s="216"/>
      <c r="K5" s="221"/>
      <c r="L5" s="221"/>
      <c r="M5" s="222"/>
      <c r="N5" s="103"/>
      <c r="S5" s="97" t="s">
        <v>99</v>
      </c>
      <c r="AH5" s="96"/>
      <c r="AI5" s="96"/>
      <c r="AJ5" s="96"/>
      <c r="AK5" s="96"/>
      <c r="AL5" s="96"/>
      <c r="AM5" s="96"/>
      <c r="AN5" s="96"/>
      <c r="AO5" s="96"/>
    </row>
    <row r="6" spans="1:41" x14ac:dyDescent="0.2">
      <c r="A6" s="104" t="s">
        <v>115</v>
      </c>
      <c r="B6" s="335">
        <v>0.39600000000000002</v>
      </c>
      <c r="C6" s="102"/>
      <c r="D6" s="224"/>
      <c r="E6" s="224" t="s">
        <v>183</v>
      </c>
      <c r="F6" s="224"/>
      <c r="J6" s="106"/>
      <c r="K6" s="225"/>
      <c r="L6" s="226"/>
      <c r="M6" s="227"/>
      <c r="N6" s="227"/>
      <c r="O6" s="392"/>
      <c r="P6" s="393"/>
      <c r="S6" s="97" t="s">
        <v>99</v>
      </c>
      <c r="AH6" s="96"/>
      <c r="AI6" s="96"/>
      <c r="AJ6" s="96"/>
      <c r="AK6" s="96"/>
      <c r="AL6" s="96"/>
      <c r="AM6" s="96"/>
      <c r="AN6" s="96"/>
      <c r="AO6" s="96"/>
    </row>
    <row r="7" spans="1:41" x14ac:dyDescent="0.2">
      <c r="A7" s="107" t="s">
        <v>117</v>
      </c>
      <c r="B7" s="336">
        <v>0.433</v>
      </c>
      <c r="C7" s="102"/>
      <c r="D7" s="163" t="s">
        <v>184</v>
      </c>
      <c r="E7" s="128">
        <v>15</v>
      </c>
      <c r="F7" s="224"/>
      <c r="G7" s="105" t="s">
        <v>185</v>
      </c>
      <c r="H7" s="223">
        <v>100</v>
      </c>
      <c r="I7" s="106"/>
      <c r="J7" s="224"/>
      <c r="K7" s="225"/>
      <c r="L7" s="226"/>
      <c r="M7" s="227"/>
      <c r="N7" s="227"/>
      <c r="O7" s="394"/>
      <c r="P7" s="395" t="s">
        <v>212</v>
      </c>
      <c r="S7" s="97" t="s">
        <v>99</v>
      </c>
      <c r="AH7" s="96"/>
      <c r="AI7" s="96"/>
      <c r="AJ7" s="96"/>
      <c r="AK7" s="96"/>
      <c r="AL7" s="96"/>
      <c r="AM7" s="96"/>
      <c r="AN7" s="96"/>
      <c r="AO7" s="96"/>
    </row>
    <row r="8" spans="1:41" x14ac:dyDescent="0.2">
      <c r="A8" s="107" t="s">
        <v>120</v>
      </c>
      <c r="B8" s="336">
        <v>0.35420000000000001</v>
      </c>
      <c r="C8" s="102"/>
      <c r="D8" s="163" t="s">
        <v>186</v>
      </c>
      <c r="E8" s="128">
        <v>10.91</v>
      </c>
      <c r="F8" s="224"/>
      <c r="G8" s="108"/>
      <c r="H8" s="153"/>
      <c r="I8" s="106"/>
      <c r="J8" s="106"/>
      <c r="K8" s="225"/>
      <c r="L8" s="226"/>
      <c r="M8" s="227"/>
      <c r="N8" s="227"/>
      <c r="O8" s="394">
        <v>30</v>
      </c>
      <c r="P8" s="396" t="s">
        <v>214</v>
      </c>
      <c r="S8" s="97" t="s">
        <v>99</v>
      </c>
      <c r="AH8" s="96"/>
      <c r="AI8" s="96"/>
      <c r="AJ8" s="96"/>
      <c r="AK8" s="96"/>
      <c r="AL8" s="96"/>
      <c r="AM8" s="96"/>
      <c r="AN8" s="96"/>
      <c r="AO8" s="96"/>
    </row>
    <row r="9" spans="1:41" x14ac:dyDescent="0.2">
      <c r="A9" s="107" t="s">
        <v>122</v>
      </c>
      <c r="B9" s="336">
        <v>28</v>
      </c>
      <c r="C9" s="102"/>
      <c r="D9" s="163" t="s">
        <v>187</v>
      </c>
      <c r="E9" s="128">
        <v>12.57</v>
      </c>
      <c r="F9" s="224"/>
      <c r="G9" s="108" t="s">
        <v>188</v>
      </c>
      <c r="H9" s="153">
        <v>175</v>
      </c>
      <c r="I9" s="106" t="s">
        <v>126</v>
      </c>
      <c r="J9" s="106"/>
      <c r="K9" s="225"/>
      <c r="L9" s="226"/>
      <c r="M9" s="227"/>
      <c r="N9" s="227"/>
      <c r="O9" s="394">
        <v>10</v>
      </c>
      <c r="P9" s="396" t="s">
        <v>168</v>
      </c>
      <c r="S9" s="97" t="s">
        <v>99</v>
      </c>
      <c r="AH9" s="96"/>
      <c r="AI9" s="96"/>
      <c r="AJ9" s="96"/>
      <c r="AK9" s="96"/>
      <c r="AL9" s="96"/>
      <c r="AM9" s="96"/>
      <c r="AN9" s="96"/>
      <c r="AO9" s="96"/>
    </row>
    <row r="10" spans="1:41" x14ac:dyDescent="0.2">
      <c r="A10" s="105" t="s">
        <v>116</v>
      </c>
      <c r="B10" s="335">
        <v>0.05</v>
      </c>
      <c r="C10" s="100"/>
      <c r="D10" s="163" t="s">
        <v>189</v>
      </c>
      <c r="E10" s="128">
        <v>16.22</v>
      </c>
      <c r="F10" s="224"/>
      <c r="G10" s="108"/>
      <c r="H10" s="153"/>
      <c r="I10" s="106"/>
      <c r="J10" s="106"/>
      <c r="K10" s="225"/>
      <c r="L10" s="226"/>
      <c r="M10" s="227"/>
      <c r="N10" s="227"/>
      <c r="O10" s="394">
        <v>50</v>
      </c>
      <c r="P10" s="396" t="s">
        <v>227</v>
      </c>
      <c r="S10" s="97" t="s">
        <v>99</v>
      </c>
      <c r="AH10" s="96"/>
      <c r="AI10" s="96"/>
      <c r="AJ10" s="96"/>
      <c r="AK10" s="96"/>
      <c r="AL10" s="96"/>
      <c r="AM10" s="96"/>
      <c r="AN10" s="96"/>
      <c r="AO10" s="96"/>
    </row>
    <row r="11" spans="1:41" x14ac:dyDescent="0.2">
      <c r="A11" s="108" t="s">
        <v>118</v>
      </c>
      <c r="B11" s="336">
        <v>4.4999999999999998E-2</v>
      </c>
      <c r="C11" s="99" t="s">
        <v>119</v>
      </c>
      <c r="D11" s="337" t="s">
        <v>190</v>
      </c>
      <c r="E11" s="338">
        <v>5.68</v>
      </c>
      <c r="F11" s="109"/>
      <c r="H11" s="86"/>
      <c r="J11" s="106"/>
      <c r="K11" s="229"/>
      <c r="L11" s="226"/>
      <c r="M11" s="227"/>
      <c r="N11" s="227"/>
      <c r="O11" s="394">
        <v>1</v>
      </c>
      <c r="P11" s="396" t="s">
        <v>213</v>
      </c>
      <c r="S11" s="97" t="s">
        <v>99</v>
      </c>
      <c r="AH11" s="96"/>
      <c r="AI11" s="96"/>
      <c r="AJ11" s="96"/>
      <c r="AK11" s="96"/>
      <c r="AL11" s="96"/>
      <c r="AM11" s="96"/>
      <c r="AN11" s="96"/>
      <c r="AO11" s="96"/>
    </row>
    <row r="12" spans="1:41" x14ac:dyDescent="0.2">
      <c r="A12" s="108" t="s">
        <v>121</v>
      </c>
      <c r="B12" s="336">
        <v>15</v>
      </c>
      <c r="C12" s="100"/>
      <c r="D12" s="337" t="s">
        <v>191</v>
      </c>
      <c r="E12" s="338">
        <v>0</v>
      </c>
      <c r="F12" s="100"/>
      <c r="G12" s="108"/>
      <c r="H12" s="153"/>
      <c r="I12" s="102"/>
      <c r="J12" s="102"/>
      <c r="K12" s="226"/>
      <c r="L12" s="226"/>
      <c r="M12" s="227"/>
      <c r="N12" s="227"/>
      <c r="O12" s="394">
        <v>5</v>
      </c>
      <c r="P12" s="396" t="s">
        <v>215</v>
      </c>
      <c r="S12" s="97" t="s">
        <v>99</v>
      </c>
      <c r="AH12" s="96"/>
      <c r="AI12" s="96"/>
      <c r="AJ12" s="96"/>
      <c r="AK12" s="96"/>
      <c r="AL12" s="96"/>
      <c r="AM12" s="96"/>
      <c r="AN12" s="96"/>
      <c r="AO12" s="96"/>
    </row>
    <row r="13" spans="1:41" x14ac:dyDescent="0.2">
      <c r="A13" s="108" t="s">
        <v>123</v>
      </c>
      <c r="B13" s="336">
        <v>4.4999999999999998E-2</v>
      </c>
      <c r="C13" s="99" t="s">
        <v>124</v>
      </c>
      <c r="D13" s="337" t="s">
        <v>192</v>
      </c>
      <c r="E13" s="338">
        <v>0</v>
      </c>
      <c r="F13" s="100"/>
      <c r="G13" s="111" t="s">
        <v>127</v>
      </c>
      <c r="H13" s="228">
        <v>0</v>
      </c>
      <c r="I13" s="102"/>
      <c r="J13" s="100"/>
      <c r="K13" s="229"/>
      <c r="L13" s="226"/>
      <c r="M13" s="227"/>
      <c r="N13" s="227"/>
      <c r="O13" s="394">
        <v>5</v>
      </c>
      <c r="P13" s="396" t="s">
        <v>167</v>
      </c>
      <c r="S13" s="97"/>
      <c r="AH13" s="96"/>
      <c r="AI13" s="96"/>
      <c r="AJ13" s="96"/>
      <c r="AK13" s="96"/>
      <c r="AL13" s="96"/>
      <c r="AM13" s="96"/>
      <c r="AN13" s="96"/>
      <c r="AO13" s="96"/>
    </row>
    <row r="14" spans="1:41" x14ac:dyDescent="0.2">
      <c r="A14" s="108" t="s">
        <v>125</v>
      </c>
      <c r="B14" s="336">
        <v>0.15</v>
      </c>
      <c r="C14" s="100"/>
      <c r="D14" s="337" t="s">
        <v>193</v>
      </c>
      <c r="E14" s="338">
        <v>30</v>
      </c>
      <c r="F14" s="100"/>
      <c r="G14" s="100"/>
      <c r="H14" s="102"/>
      <c r="I14" s="102"/>
      <c r="J14" s="100"/>
      <c r="K14" s="229"/>
      <c r="L14" s="226"/>
      <c r="M14" s="227"/>
      <c r="N14" s="227"/>
      <c r="O14" s="394">
        <v>9</v>
      </c>
      <c r="P14" s="396" t="s">
        <v>225</v>
      </c>
      <c r="S14" s="97"/>
      <c r="AH14" s="96"/>
      <c r="AI14" s="96"/>
      <c r="AJ14" s="96"/>
      <c r="AK14" s="96"/>
      <c r="AL14" s="96"/>
      <c r="AM14" s="96"/>
      <c r="AN14" s="96"/>
      <c r="AO14" s="96"/>
    </row>
    <row r="15" spans="1:41" ht="13.5" thickBot="1" x14ac:dyDescent="0.25">
      <c r="B15" s="224"/>
      <c r="C15" s="102"/>
      <c r="D15" s="99"/>
      <c r="E15" s="102"/>
      <c r="F15" s="100"/>
      <c r="G15" s="100"/>
      <c r="H15" s="102"/>
      <c r="I15" s="102"/>
      <c r="J15" s="100"/>
      <c r="K15" s="229"/>
      <c r="L15" s="226"/>
      <c r="M15" s="227"/>
      <c r="N15" s="227"/>
      <c r="O15" s="394">
        <v>2</v>
      </c>
      <c r="P15" s="396" t="s">
        <v>226</v>
      </c>
      <c r="S15" s="97"/>
      <c r="AH15" s="96"/>
      <c r="AI15" s="96"/>
      <c r="AJ15" s="96"/>
      <c r="AK15" s="96"/>
      <c r="AL15" s="96"/>
      <c r="AM15" s="96"/>
      <c r="AN15" s="96"/>
      <c r="AO15" s="96"/>
    </row>
    <row r="16" spans="1:41" ht="13.5" thickBot="1" x14ac:dyDescent="0.25">
      <c r="A16" s="230" t="s">
        <v>194</v>
      </c>
      <c r="B16" s="224"/>
      <c r="C16" s="102"/>
      <c r="D16" s="99"/>
      <c r="E16" s="102"/>
      <c r="F16" s="100"/>
      <c r="G16" s="100"/>
      <c r="H16" s="102"/>
      <c r="I16" s="102"/>
      <c r="J16" s="100"/>
      <c r="K16" s="229"/>
      <c r="L16" s="226"/>
      <c r="M16" s="227"/>
      <c r="N16" s="227"/>
      <c r="O16" s="397">
        <f>SUM(O8:O15)</f>
        <v>112</v>
      </c>
      <c r="P16" s="398" t="s">
        <v>224</v>
      </c>
      <c r="S16" s="97"/>
      <c r="AH16" s="96"/>
      <c r="AI16" s="96"/>
      <c r="AJ16" s="96"/>
      <c r="AK16" s="96"/>
      <c r="AL16" s="96"/>
      <c r="AM16" s="96"/>
      <c r="AN16" s="96"/>
      <c r="AO16" s="96"/>
    </row>
    <row r="17" spans="1:41" ht="13.5" thickBot="1" x14ac:dyDescent="0.25">
      <c r="B17" s="224"/>
      <c r="C17" s="102"/>
      <c r="D17" s="99"/>
      <c r="E17" s="102"/>
      <c r="F17" s="100"/>
      <c r="G17" s="100"/>
      <c r="H17" s="102"/>
      <c r="I17" s="102"/>
      <c r="J17" s="100"/>
      <c r="K17" s="229"/>
      <c r="L17" s="226"/>
      <c r="M17" s="227"/>
      <c r="N17" s="227"/>
      <c r="O17" s="399"/>
      <c r="P17" s="400"/>
      <c r="S17" s="97"/>
      <c r="AH17" s="96"/>
      <c r="AI17" s="96"/>
      <c r="AJ17" s="96"/>
      <c r="AK17" s="96"/>
      <c r="AL17" s="96"/>
      <c r="AM17" s="96"/>
      <c r="AN17" s="96"/>
      <c r="AO17" s="96"/>
    </row>
    <row r="18" spans="1:41" x14ac:dyDescent="0.2">
      <c r="A18" s="98"/>
      <c r="B18" s="102"/>
      <c r="C18" s="102"/>
      <c r="D18" s="99"/>
      <c r="E18" s="102"/>
      <c r="F18" s="100"/>
      <c r="G18" s="100"/>
      <c r="H18" s="102"/>
      <c r="I18" s="102"/>
      <c r="J18" s="100"/>
      <c r="K18" s="229"/>
      <c r="L18" s="226"/>
      <c r="M18" s="227"/>
      <c r="N18" s="227"/>
      <c r="P18" s="390"/>
      <c r="S18" s="97"/>
      <c r="AH18" s="96"/>
      <c r="AI18" s="96"/>
      <c r="AJ18" s="96"/>
      <c r="AK18" s="96"/>
      <c r="AL18" s="96"/>
      <c r="AM18" s="96"/>
      <c r="AN18" s="96"/>
      <c r="AO18" s="96"/>
    </row>
    <row r="19" spans="1:41" ht="13.5" thickBot="1" x14ac:dyDescent="0.25">
      <c r="B19" s="100"/>
      <c r="C19" s="100"/>
      <c r="D19" s="100"/>
      <c r="E19" s="113"/>
      <c r="F19" s="112" t="s">
        <v>128</v>
      </c>
      <c r="G19" s="100"/>
      <c r="H19" s="114">
        <v>0</v>
      </c>
      <c r="I19" s="115" t="s">
        <v>129</v>
      </c>
      <c r="J19" s="102"/>
      <c r="K19" s="229"/>
      <c r="L19" s="231" t="s">
        <v>131</v>
      </c>
      <c r="M19" s="227" t="s">
        <v>99</v>
      </c>
      <c r="N19" s="227"/>
      <c r="P19" s="390"/>
      <c r="S19" s="97" t="s">
        <v>99</v>
      </c>
      <c r="AH19" s="96"/>
      <c r="AI19" s="96"/>
      <c r="AJ19" s="96"/>
      <c r="AK19" s="96"/>
      <c r="AL19" s="96"/>
      <c r="AM19" s="96"/>
      <c r="AN19" s="96"/>
      <c r="AO19" s="96"/>
    </row>
    <row r="20" spans="1:41" ht="13.5" thickBot="1" x14ac:dyDescent="0.25">
      <c r="A20" s="99" t="s">
        <v>130</v>
      </c>
      <c r="B20" s="99" t="s">
        <v>130</v>
      </c>
      <c r="C20" s="99" t="s">
        <v>130</v>
      </c>
      <c r="D20" s="99" t="s">
        <v>130</v>
      </c>
      <c r="E20" s="99" t="s">
        <v>130</v>
      </c>
      <c r="F20" s="99" t="s">
        <v>130</v>
      </c>
      <c r="G20" s="99" t="s">
        <v>130</v>
      </c>
      <c r="H20" s="99" t="s">
        <v>130</v>
      </c>
      <c r="I20" s="99" t="s">
        <v>130</v>
      </c>
      <c r="J20" s="99" t="s">
        <v>130</v>
      </c>
      <c r="K20" s="232" t="s">
        <v>130</v>
      </c>
      <c r="L20" s="233" t="s">
        <v>136</v>
      </c>
      <c r="M20" s="234" t="s">
        <v>132</v>
      </c>
      <c r="N20" s="227"/>
      <c r="P20" s="390"/>
      <c r="S20" s="116"/>
      <c r="AH20" s="96"/>
      <c r="AI20" s="96"/>
      <c r="AJ20" s="96"/>
      <c r="AK20" s="96"/>
      <c r="AL20" s="96"/>
      <c r="AM20" s="96"/>
      <c r="AN20" s="96"/>
      <c r="AO20" s="96"/>
    </row>
    <row r="21" spans="1:41" s="122" customFormat="1" ht="13.5" thickBot="1" x14ac:dyDescent="0.25">
      <c r="A21" s="117" t="s">
        <v>133</v>
      </c>
      <c r="B21" s="118"/>
      <c r="C21" s="119" t="s">
        <v>134</v>
      </c>
      <c r="D21" s="119" t="s">
        <v>99</v>
      </c>
      <c r="E21" s="119" t="s">
        <v>195</v>
      </c>
      <c r="F21" s="119"/>
      <c r="G21" s="119" t="s">
        <v>196</v>
      </c>
      <c r="H21" s="119"/>
      <c r="I21" s="120" t="s">
        <v>110</v>
      </c>
      <c r="J21" s="120"/>
      <c r="K21" s="235" t="s">
        <v>135</v>
      </c>
      <c r="L21" s="233" t="s">
        <v>140</v>
      </c>
      <c r="M21" s="236"/>
      <c r="N21" s="237"/>
      <c r="O21" s="87"/>
      <c r="P21" s="390"/>
      <c r="Q21" s="87"/>
      <c r="R21" s="87"/>
      <c r="S21" s="123"/>
      <c r="AH21" s="121"/>
      <c r="AI21" s="121"/>
      <c r="AJ21" s="121"/>
      <c r="AK21" s="121"/>
      <c r="AL21" s="121"/>
      <c r="AM21" s="121"/>
      <c r="AN21" s="121"/>
      <c r="AO21" s="121"/>
    </row>
    <row r="22" spans="1:41" ht="13.5" thickBot="1" x14ac:dyDescent="0.25">
      <c r="A22" s="107" t="s">
        <v>137</v>
      </c>
      <c r="B22" s="124"/>
      <c r="C22" s="124">
        <v>175</v>
      </c>
      <c r="D22" s="125" t="s">
        <v>138</v>
      </c>
      <c r="E22" s="124">
        <v>85</v>
      </c>
      <c r="F22" s="125" t="s">
        <v>138</v>
      </c>
      <c r="G22" s="124">
        <v>22</v>
      </c>
      <c r="H22" s="125" t="s">
        <v>139</v>
      </c>
      <c r="I22" s="124">
        <v>50</v>
      </c>
      <c r="J22" s="125" t="s">
        <v>138</v>
      </c>
      <c r="K22" s="238">
        <v>26</v>
      </c>
      <c r="L22" s="239" t="s">
        <v>93</v>
      </c>
      <c r="M22" s="342"/>
      <c r="N22" s="227"/>
      <c r="O22" s="122"/>
      <c r="P22" s="391"/>
      <c r="Q22" s="122"/>
      <c r="R22" s="122"/>
      <c r="S22" s="97" t="s">
        <v>99</v>
      </c>
      <c r="AH22" s="96"/>
      <c r="AI22" s="96"/>
      <c r="AJ22" s="96"/>
      <c r="AK22" s="96"/>
      <c r="AL22" s="96"/>
      <c r="AM22" s="96"/>
      <c r="AN22" s="96"/>
      <c r="AO22" s="96"/>
    </row>
    <row r="23" spans="1:41" s="130" customFormat="1" ht="13.5" thickBot="1" x14ac:dyDescent="0.25">
      <c r="A23" s="126" t="s">
        <v>141</v>
      </c>
      <c r="B23" s="127"/>
      <c r="C23" s="127">
        <v>4.5</v>
      </c>
      <c r="D23" s="127"/>
      <c r="E23" s="128">
        <v>6.5</v>
      </c>
      <c r="F23" s="127"/>
      <c r="G23" s="127">
        <v>35</v>
      </c>
      <c r="H23" s="127"/>
      <c r="I23" s="127">
        <v>12</v>
      </c>
      <c r="J23" s="127"/>
      <c r="K23" s="240">
        <v>50</v>
      </c>
      <c r="L23" s="241"/>
      <c r="M23" s="343"/>
      <c r="N23" s="242"/>
      <c r="O23" s="87"/>
      <c r="P23" s="87"/>
      <c r="Q23" s="87"/>
      <c r="R23" s="87"/>
      <c r="S23" s="129"/>
      <c r="AH23" s="129"/>
      <c r="AI23" s="129"/>
      <c r="AJ23" s="129"/>
      <c r="AK23" s="129"/>
      <c r="AL23" s="129"/>
      <c r="AM23" s="129"/>
      <c r="AN23" s="129"/>
      <c r="AO23" s="129"/>
    </row>
    <row r="24" spans="1:41" ht="13.5" thickBot="1" x14ac:dyDescent="0.25">
      <c r="A24" s="131"/>
      <c r="B24" s="124"/>
      <c r="C24" s="132" t="s">
        <v>142</v>
      </c>
      <c r="D24" s="124"/>
      <c r="E24" s="133" t="s">
        <v>143</v>
      </c>
      <c r="F24" s="124"/>
      <c r="G24" s="132" t="s">
        <v>143</v>
      </c>
      <c r="H24" s="124"/>
      <c r="I24" s="132" t="s">
        <v>143</v>
      </c>
      <c r="J24" s="124"/>
      <c r="K24" s="243" t="s">
        <v>143</v>
      </c>
      <c r="L24" s="244"/>
      <c r="M24" s="342"/>
      <c r="N24" s="227"/>
      <c r="O24" s="130"/>
      <c r="P24" s="130"/>
      <c r="Q24" s="130"/>
      <c r="R24" s="130"/>
      <c r="S24" s="116"/>
      <c r="AH24" s="96"/>
      <c r="AI24" s="96"/>
      <c r="AJ24" s="96"/>
      <c r="AK24" s="96"/>
      <c r="AL24" s="96"/>
      <c r="AM24" s="96"/>
      <c r="AN24" s="96"/>
      <c r="AO24" s="96"/>
    </row>
    <row r="25" spans="1:41" s="138" customFormat="1" ht="13.5" thickBot="1" x14ac:dyDescent="0.25">
      <c r="A25" s="134" t="s">
        <v>144</v>
      </c>
      <c r="B25" s="135">
        <v>0</v>
      </c>
      <c r="C25" s="136">
        <f>(B25*C22)</f>
        <v>0</v>
      </c>
      <c r="D25" s="135">
        <v>0</v>
      </c>
      <c r="E25" s="136">
        <f>(D25*E22)</f>
        <v>0</v>
      </c>
      <c r="F25" s="135">
        <v>0</v>
      </c>
      <c r="G25" s="136">
        <f>(F25*G22)</f>
        <v>0</v>
      </c>
      <c r="H25" s="135">
        <v>0</v>
      </c>
      <c r="I25" s="136">
        <f>(H25*I22)</f>
        <v>0</v>
      </c>
      <c r="J25" s="135">
        <v>0</v>
      </c>
      <c r="K25" s="245">
        <f>(J25*K22)</f>
        <v>0</v>
      </c>
      <c r="L25" s="246">
        <f>(C25*C$28)+(E25*E$28)+(G25*G$28)+(I25*I$28)+(K25*K$28)</f>
        <v>0</v>
      </c>
      <c r="M25" s="344">
        <f>(L25/$L$28)</f>
        <v>0</v>
      </c>
      <c r="N25" s="247"/>
      <c r="O25" s="87"/>
      <c r="P25" s="87"/>
      <c r="Q25" s="87"/>
      <c r="R25" s="87"/>
      <c r="S25" s="139"/>
      <c r="AH25" s="137"/>
      <c r="AI25" s="137"/>
      <c r="AJ25" s="137"/>
      <c r="AK25" s="137"/>
      <c r="AL25" s="137"/>
      <c r="AM25" s="137"/>
      <c r="AN25" s="137"/>
      <c r="AO25" s="137"/>
    </row>
    <row r="26" spans="1:41" ht="13.5" thickBot="1" x14ac:dyDescent="0.25">
      <c r="A26" s="140" t="s">
        <v>145</v>
      </c>
      <c r="B26" s="124"/>
      <c r="C26" s="141">
        <f>$H13</f>
        <v>0</v>
      </c>
      <c r="D26" s="142"/>
      <c r="E26" s="141">
        <f>$H13</f>
        <v>0</v>
      </c>
      <c r="F26" s="142"/>
      <c r="G26" s="141">
        <f>$H13</f>
        <v>0</v>
      </c>
      <c r="H26" s="142"/>
      <c r="I26" s="141">
        <f>$H13</f>
        <v>0</v>
      </c>
      <c r="J26" s="142"/>
      <c r="K26" s="248">
        <f>$H13</f>
        <v>0</v>
      </c>
      <c r="L26" s="249">
        <f>(C26*C$28)+(E26*E$28)+(G26*G$28)+(I26*I$28)+(K26*K$28)</f>
        <v>0</v>
      </c>
      <c r="M26" s="344">
        <f>(L26/$L$28)</f>
        <v>0</v>
      </c>
      <c r="N26" s="227"/>
      <c r="O26" s="138"/>
      <c r="P26" s="138"/>
      <c r="Q26" s="138"/>
      <c r="R26" s="138"/>
      <c r="S26" s="116"/>
      <c r="AH26" s="96"/>
      <c r="AI26" s="96"/>
      <c r="AJ26" s="96"/>
      <c r="AK26" s="96"/>
      <c r="AL26" s="96"/>
      <c r="AM26" s="96"/>
      <c r="AN26" s="96"/>
      <c r="AO26" s="96"/>
    </row>
    <row r="27" spans="1:41" ht="13.5" thickBot="1" x14ac:dyDescent="0.25">
      <c r="A27" s="107" t="s">
        <v>146</v>
      </c>
      <c r="B27" s="143"/>
      <c r="C27" s="144">
        <f>(C22*C23)+C25+C26</f>
        <v>787.5</v>
      </c>
      <c r="D27" s="143"/>
      <c r="E27" s="144">
        <f>(E22*E23)+E25+E26</f>
        <v>552.5</v>
      </c>
      <c r="F27" s="143"/>
      <c r="G27" s="144">
        <f>(G22*G23)+G25+G26</f>
        <v>770</v>
      </c>
      <c r="H27" s="143"/>
      <c r="I27" s="144">
        <f>(I22*I23)+I25+I26</f>
        <v>600</v>
      </c>
      <c r="J27" s="143"/>
      <c r="K27" s="250">
        <f>(K22*K23)+K25+K26</f>
        <v>1300</v>
      </c>
      <c r="L27" s="251">
        <f>(C27*C$28)+(E27*E$28)+(G27*G$28)+(I27*I$28)+(K27*K$28)</f>
        <v>4010</v>
      </c>
      <c r="M27" s="344">
        <f>(L27/$L$28)</f>
        <v>802</v>
      </c>
      <c r="N27" s="227"/>
      <c r="S27" s="116"/>
      <c r="AH27" s="96"/>
      <c r="AI27" s="96"/>
      <c r="AJ27" s="96"/>
      <c r="AK27" s="96"/>
      <c r="AL27" s="96"/>
      <c r="AM27" s="96"/>
      <c r="AN27" s="96"/>
      <c r="AO27" s="96"/>
    </row>
    <row r="28" spans="1:41" ht="13.5" thickBot="1" x14ac:dyDescent="0.25">
      <c r="A28" s="107" t="s">
        <v>147</v>
      </c>
      <c r="B28" s="124"/>
      <c r="C28" s="145">
        <v>1</v>
      </c>
      <c r="D28" s="146" t="s">
        <v>148</v>
      </c>
      <c r="E28" s="147">
        <v>1</v>
      </c>
      <c r="F28" s="146" t="s">
        <v>148</v>
      </c>
      <c r="G28" s="145">
        <v>1</v>
      </c>
      <c r="H28" s="146" t="s">
        <v>148</v>
      </c>
      <c r="I28" s="145">
        <v>1</v>
      </c>
      <c r="J28" s="146" t="s">
        <v>148</v>
      </c>
      <c r="K28" s="252">
        <v>1</v>
      </c>
      <c r="L28" s="253">
        <f>SUM(A28:K28)</f>
        <v>5</v>
      </c>
      <c r="M28" s="342"/>
      <c r="N28" s="227"/>
      <c r="S28" s="116"/>
      <c r="AH28" s="96"/>
      <c r="AI28" s="96"/>
      <c r="AJ28" s="96"/>
      <c r="AK28" s="96"/>
      <c r="AL28" s="96"/>
      <c r="AM28" s="96"/>
      <c r="AN28" s="96"/>
      <c r="AO28" s="96"/>
    </row>
    <row r="29" spans="1:41" ht="13.5" thickBot="1" x14ac:dyDescent="0.25">
      <c r="A29" s="148" t="s">
        <v>149</v>
      </c>
      <c r="B29" s="149" t="s">
        <v>150</v>
      </c>
      <c r="C29" s="149"/>
      <c r="D29" s="149" t="s">
        <v>150</v>
      </c>
      <c r="E29" s="150"/>
      <c r="F29" s="149" t="s">
        <v>150</v>
      </c>
      <c r="G29" s="149"/>
      <c r="H29" s="149" t="s">
        <v>150</v>
      </c>
      <c r="I29" s="149"/>
      <c r="J29" s="149" t="s">
        <v>150</v>
      </c>
      <c r="K29" s="254"/>
      <c r="L29" s="255"/>
      <c r="M29" s="342"/>
      <c r="N29" s="227"/>
      <c r="S29" s="116"/>
      <c r="AH29" s="96"/>
      <c r="AI29" s="96"/>
      <c r="AJ29" s="96"/>
      <c r="AK29" s="96"/>
      <c r="AL29" s="96"/>
      <c r="AM29" s="96"/>
      <c r="AN29" s="96"/>
      <c r="AO29" s="96"/>
    </row>
    <row r="30" spans="1:41" ht="13.5" thickBot="1" x14ac:dyDescent="0.25">
      <c r="A30" s="107" t="s">
        <v>151</v>
      </c>
      <c r="B30" s="124">
        <v>175</v>
      </c>
      <c r="C30" s="144">
        <f>B30*B6</f>
        <v>69.3</v>
      </c>
      <c r="D30" s="124">
        <v>100</v>
      </c>
      <c r="E30" s="144">
        <f>D30*B6</f>
        <v>39.6</v>
      </c>
      <c r="F30" s="124">
        <v>60</v>
      </c>
      <c r="G30" s="144">
        <f>F30*B6</f>
        <v>23.76</v>
      </c>
      <c r="H30" s="151">
        <v>0</v>
      </c>
      <c r="I30" s="144">
        <f>H30*B6</f>
        <v>0</v>
      </c>
      <c r="J30" s="152">
        <v>150</v>
      </c>
      <c r="K30" s="250">
        <f>J30*B6</f>
        <v>59.400000000000006</v>
      </c>
      <c r="L30" s="251">
        <f t="shared" ref="L30:L42" si="0">(C30*C$28)+(E30*E$28)+(G30*G$28)+(I30*I$28)+(K30*K$28)</f>
        <v>192.06</v>
      </c>
      <c r="M30" s="344">
        <f t="shared" ref="M30:M52" si="1">(L30/$L$28)</f>
        <v>38.411999999999999</v>
      </c>
      <c r="N30" s="227"/>
      <c r="S30" s="116"/>
      <c r="AH30" s="96"/>
      <c r="AI30" s="96"/>
      <c r="AJ30" s="96"/>
      <c r="AK30" s="96"/>
      <c r="AL30" s="96"/>
      <c r="AM30" s="96"/>
      <c r="AN30" s="96"/>
      <c r="AO30" s="96"/>
    </row>
    <row r="31" spans="1:41" ht="13.5" thickBot="1" x14ac:dyDescent="0.25">
      <c r="A31" s="107" t="s">
        <v>152</v>
      </c>
      <c r="B31" s="124">
        <v>65</v>
      </c>
      <c r="C31" s="144">
        <f>B31*B7</f>
        <v>28.145</v>
      </c>
      <c r="D31" s="124">
        <v>55</v>
      </c>
      <c r="E31" s="144">
        <f>D31*B7</f>
        <v>23.815000000000001</v>
      </c>
      <c r="F31" s="124">
        <v>50</v>
      </c>
      <c r="G31" s="144">
        <f>F31*B7</f>
        <v>21.65</v>
      </c>
      <c r="H31" s="151">
        <v>60</v>
      </c>
      <c r="I31" s="144">
        <f>H31*B7</f>
        <v>25.98</v>
      </c>
      <c r="J31" s="152">
        <v>35</v>
      </c>
      <c r="K31" s="250">
        <f>J31*B7</f>
        <v>15.154999999999999</v>
      </c>
      <c r="L31" s="251">
        <f t="shared" si="0"/>
        <v>114.745</v>
      </c>
      <c r="M31" s="344">
        <f t="shared" si="1"/>
        <v>22.949000000000002</v>
      </c>
      <c r="N31" s="227"/>
      <c r="S31" s="116"/>
      <c r="AH31" s="96"/>
      <c r="AI31" s="96"/>
      <c r="AJ31" s="96"/>
      <c r="AK31" s="96"/>
      <c r="AL31" s="96"/>
      <c r="AM31" s="96"/>
      <c r="AN31" s="96"/>
      <c r="AO31" s="96"/>
    </row>
    <row r="32" spans="1:41" ht="13.5" thickBot="1" x14ac:dyDescent="0.25">
      <c r="A32" s="107" t="s">
        <v>153</v>
      </c>
      <c r="B32" s="124">
        <v>85</v>
      </c>
      <c r="C32" s="144">
        <f>B32*B8</f>
        <v>30.107000000000003</v>
      </c>
      <c r="D32" s="124">
        <v>55</v>
      </c>
      <c r="E32" s="144">
        <f>D32*B8</f>
        <v>19.481000000000002</v>
      </c>
      <c r="F32" s="124">
        <v>50</v>
      </c>
      <c r="G32" s="144">
        <f>F32*B8</f>
        <v>17.71</v>
      </c>
      <c r="H32" s="151">
        <v>90</v>
      </c>
      <c r="I32" s="144">
        <f>H32*B8</f>
        <v>31.878</v>
      </c>
      <c r="J32" s="152">
        <v>120</v>
      </c>
      <c r="K32" s="250">
        <f>J32*B8</f>
        <v>42.504000000000005</v>
      </c>
      <c r="L32" s="251">
        <f t="shared" si="0"/>
        <v>141.68</v>
      </c>
      <c r="M32" s="344">
        <f t="shared" si="1"/>
        <v>28.336000000000002</v>
      </c>
      <c r="N32" s="227"/>
      <c r="S32" s="116"/>
      <c r="AH32" s="96"/>
      <c r="AI32" s="96"/>
      <c r="AJ32" s="96"/>
      <c r="AK32" s="96"/>
      <c r="AL32" s="96"/>
      <c r="AM32" s="96"/>
      <c r="AN32" s="96"/>
      <c r="AO32" s="96"/>
    </row>
    <row r="33" spans="1:41" ht="13.5" thickBot="1" x14ac:dyDescent="0.25">
      <c r="A33" s="107" t="s">
        <v>154</v>
      </c>
      <c r="B33" s="124">
        <v>0</v>
      </c>
      <c r="C33" s="144">
        <f>B33*B9</f>
        <v>0</v>
      </c>
      <c r="D33" s="124">
        <v>0</v>
      </c>
      <c r="E33" s="144">
        <f>D33*B9</f>
        <v>0</v>
      </c>
      <c r="F33" s="124">
        <v>0</v>
      </c>
      <c r="G33" s="144">
        <f>F33*B9</f>
        <v>0</v>
      </c>
      <c r="H33" s="151">
        <v>0</v>
      </c>
      <c r="I33" s="144">
        <f>N33*B9</f>
        <v>0</v>
      </c>
      <c r="J33" s="152">
        <v>0</v>
      </c>
      <c r="K33" s="250">
        <f>P34*B9</f>
        <v>0</v>
      </c>
      <c r="L33" s="251">
        <f t="shared" si="0"/>
        <v>0</v>
      </c>
      <c r="M33" s="344">
        <f t="shared" si="1"/>
        <v>0</v>
      </c>
      <c r="N33" s="227"/>
      <c r="S33" s="116"/>
      <c r="AH33" s="96"/>
      <c r="AI33" s="96"/>
      <c r="AJ33" s="96"/>
      <c r="AK33" s="96"/>
      <c r="AL33" s="96"/>
      <c r="AM33" s="96"/>
      <c r="AN33" s="96"/>
      <c r="AO33" s="96"/>
    </row>
    <row r="34" spans="1:41" ht="13.5" thickBot="1" x14ac:dyDescent="0.25">
      <c r="A34" s="107" t="s">
        <v>155</v>
      </c>
      <c r="B34" s="143"/>
      <c r="C34" s="128">
        <v>110</v>
      </c>
      <c r="D34" s="124"/>
      <c r="E34" s="128">
        <v>41</v>
      </c>
      <c r="F34" s="124"/>
      <c r="G34" s="128">
        <v>80</v>
      </c>
      <c r="H34" s="151"/>
      <c r="I34" s="128">
        <v>70</v>
      </c>
      <c r="J34" s="152"/>
      <c r="K34" s="256">
        <v>137.5</v>
      </c>
      <c r="L34" s="251">
        <f t="shared" si="0"/>
        <v>438.5</v>
      </c>
      <c r="M34" s="344">
        <f t="shared" si="1"/>
        <v>87.7</v>
      </c>
      <c r="N34" s="227"/>
      <c r="S34" s="116"/>
      <c r="AH34" s="96"/>
      <c r="AI34" s="96"/>
      <c r="AJ34" s="96"/>
      <c r="AK34" s="96"/>
      <c r="AL34" s="96"/>
      <c r="AM34" s="96"/>
      <c r="AN34" s="96"/>
      <c r="AO34" s="96"/>
    </row>
    <row r="35" spans="1:41" ht="13.5" thickBot="1" x14ac:dyDescent="0.25">
      <c r="A35" s="107" t="s">
        <v>156</v>
      </c>
      <c r="B35" s="143"/>
      <c r="C35" s="128">
        <v>32.5</v>
      </c>
      <c r="D35" s="132" t="s">
        <v>99</v>
      </c>
      <c r="E35" s="128">
        <v>5</v>
      </c>
      <c r="F35" s="124"/>
      <c r="G35" s="128">
        <v>36.5</v>
      </c>
      <c r="H35" s="151"/>
      <c r="I35" s="128">
        <v>28</v>
      </c>
      <c r="J35" s="152"/>
      <c r="K35" s="256">
        <v>33</v>
      </c>
      <c r="L35" s="251">
        <f t="shared" si="0"/>
        <v>135</v>
      </c>
      <c r="M35" s="344">
        <f t="shared" si="1"/>
        <v>27</v>
      </c>
      <c r="N35" s="227"/>
      <c r="S35" s="116"/>
      <c r="AH35" s="96"/>
      <c r="AI35" s="96"/>
      <c r="AJ35" s="96"/>
      <c r="AK35" s="96"/>
      <c r="AL35" s="96"/>
      <c r="AM35" s="96"/>
      <c r="AN35" s="96"/>
      <c r="AO35" s="96"/>
    </row>
    <row r="36" spans="1:41" ht="13.5" thickBot="1" x14ac:dyDescent="0.25">
      <c r="A36" s="107" t="s">
        <v>157</v>
      </c>
      <c r="B36" s="143"/>
      <c r="C36" s="128">
        <v>0</v>
      </c>
      <c r="D36" s="124"/>
      <c r="E36" s="128">
        <v>20</v>
      </c>
      <c r="F36" s="124"/>
      <c r="G36" s="128">
        <v>25</v>
      </c>
      <c r="H36" s="151"/>
      <c r="I36" s="128">
        <v>22</v>
      </c>
      <c r="J36" s="152"/>
      <c r="K36" s="256">
        <v>95.75</v>
      </c>
      <c r="L36" s="251">
        <f t="shared" si="0"/>
        <v>162.75</v>
      </c>
      <c r="M36" s="344">
        <f t="shared" si="1"/>
        <v>32.549999999999997</v>
      </c>
      <c r="N36" s="227"/>
      <c r="AH36" s="96"/>
      <c r="AI36" s="96"/>
      <c r="AJ36" s="96"/>
      <c r="AK36" s="96"/>
      <c r="AL36" s="96"/>
      <c r="AM36" s="96"/>
      <c r="AN36" s="96"/>
      <c r="AO36" s="96"/>
    </row>
    <row r="37" spans="1:41" ht="13.5" thickBot="1" x14ac:dyDescent="0.25">
      <c r="A37" s="107" t="s">
        <v>158</v>
      </c>
      <c r="B37" s="143"/>
      <c r="C37" s="128">
        <v>15.5</v>
      </c>
      <c r="D37" s="124"/>
      <c r="E37" s="128">
        <v>13</v>
      </c>
      <c r="F37" s="124"/>
      <c r="G37" s="128">
        <v>25</v>
      </c>
      <c r="H37" s="151"/>
      <c r="I37" s="128">
        <v>15</v>
      </c>
      <c r="J37" s="152"/>
      <c r="K37" s="256">
        <v>35</v>
      </c>
      <c r="L37" s="251">
        <f t="shared" si="0"/>
        <v>103.5</v>
      </c>
      <c r="M37" s="344">
        <f t="shared" si="1"/>
        <v>20.7</v>
      </c>
      <c r="N37" s="227"/>
      <c r="P37" s="390"/>
      <c r="S37" s="97"/>
      <c r="AH37" s="96"/>
      <c r="AI37" s="96"/>
      <c r="AJ37" s="96"/>
      <c r="AK37" s="96"/>
      <c r="AL37" s="96"/>
      <c r="AM37" s="96"/>
      <c r="AN37" s="96"/>
      <c r="AO37" s="96"/>
    </row>
    <row r="38" spans="1:41" ht="13.5" thickBot="1" x14ac:dyDescent="0.25">
      <c r="A38" s="107"/>
      <c r="B38" s="143"/>
      <c r="C38" s="128"/>
      <c r="D38" s="124"/>
      <c r="E38" s="128"/>
      <c r="F38" s="124"/>
      <c r="G38" s="128"/>
      <c r="H38" s="151"/>
      <c r="I38" s="257" t="s">
        <v>209</v>
      </c>
      <c r="J38" s="152"/>
      <c r="K38" s="256"/>
      <c r="L38" s="251"/>
      <c r="M38" s="344"/>
      <c r="N38" s="227"/>
      <c r="S38" s="97"/>
      <c r="AH38" s="96"/>
      <c r="AI38" s="96"/>
      <c r="AJ38" s="96"/>
      <c r="AK38" s="96"/>
      <c r="AL38" s="96"/>
      <c r="AM38" s="96"/>
      <c r="AN38" s="96"/>
      <c r="AO38" s="96"/>
    </row>
    <row r="39" spans="1:41" ht="13.5" thickBot="1" x14ac:dyDescent="0.25">
      <c r="A39" s="107" t="s">
        <v>189</v>
      </c>
      <c r="B39" s="154">
        <v>1</v>
      </c>
      <c r="C39" s="144">
        <f>$E$10*(B39)</f>
        <v>16.22</v>
      </c>
      <c r="D39" s="154">
        <v>0.7</v>
      </c>
      <c r="E39" s="144">
        <f>$E$10*(D39)</f>
        <v>11.353999999999999</v>
      </c>
      <c r="F39" s="155">
        <v>1</v>
      </c>
      <c r="G39" s="144">
        <f>$E$10*(F39)</f>
        <v>16.22</v>
      </c>
      <c r="H39" s="154">
        <v>1.5</v>
      </c>
      <c r="I39" s="144">
        <f>$E$10*(H39)</f>
        <v>24.33</v>
      </c>
      <c r="J39" s="152">
        <v>2</v>
      </c>
      <c r="K39" s="250">
        <f>$E$10*(J39)</f>
        <v>32.44</v>
      </c>
      <c r="L39" s="251">
        <f t="shared" si="0"/>
        <v>100.56399999999999</v>
      </c>
      <c r="M39" s="344">
        <f t="shared" si="1"/>
        <v>20.1128</v>
      </c>
      <c r="N39" s="227"/>
      <c r="S39" s="116"/>
      <c r="AH39" s="96"/>
      <c r="AI39" s="96"/>
      <c r="AJ39" s="96"/>
      <c r="AK39" s="96"/>
      <c r="AL39" s="96"/>
      <c r="AM39" s="96"/>
      <c r="AN39" s="96"/>
      <c r="AO39" s="96"/>
    </row>
    <row r="40" spans="1:41" ht="13.5" thickBot="1" x14ac:dyDescent="0.25">
      <c r="A40" s="107" t="s">
        <v>197</v>
      </c>
      <c r="B40" s="154">
        <v>1</v>
      </c>
      <c r="C40" s="144">
        <f>E7*B40</f>
        <v>15</v>
      </c>
      <c r="D40" s="154">
        <v>0</v>
      </c>
      <c r="E40" s="144">
        <f>E7*D40</f>
        <v>0</v>
      </c>
      <c r="F40" s="155">
        <v>1</v>
      </c>
      <c r="G40" s="144">
        <f>E7*F40</f>
        <v>15</v>
      </c>
      <c r="H40" s="154">
        <v>0</v>
      </c>
      <c r="I40" s="144">
        <f>E7*H40</f>
        <v>0</v>
      </c>
      <c r="J40" s="152">
        <v>1</v>
      </c>
      <c r="K40" s="250">
        <f>E7*J40</f>
        <v>15</v>
      </c>
      <c r="L40" s="251">
        <f t="shared" si="0"/>
        <v>45</v>
      </c>
      <c r="M40" s="344">
        <f t="shared" si="1"/>
        <v>9</v>
      </c>
      <c r="N40" s="227"/>
      <c r="S40" s="116"/>
      <c r="AH40" s="96"/>
      <c r="AI40" s="96"/>
      <c r="AJ40" s="96"/>
      <c r="AK40" s="96"/>
      <c r="AL40" s="96"/>
      <c r="AM40" s="96"/>
      <c r="AN40" s="96"/>
      <c r="AO40" s="96"/>
    </row>
    <row r="41" spans="1:41" ht="13.5" thickBot="1" x14ac:dyDescent="0.25">
      <c r="A41" s="107" t="s">
        <v>198</v>
      </c>
      <c r="B41" s="154">
        <v>1</v>
      </c>
      <c r="C41" s="144">
        <f>E8*B41</f>
        <v>10.91</v>
      </c>
      <c r="D41" s="154">
        <v>1</v>
      </c>
      <c r="E41" s="144">
        <f>E8*D41</f>
        <v>10.91</v>
      </c>
      <c r="F41" s="155">
        <v>2</v>
      </c>
      <c r="G41" s="144">
        <f>E8*F41</f>
        <v>21.82</v>
      </c>
      <c r="H41" s="154">
        <v>0</v>
      </c>
      <c r="I41" s="144">
        <f>E8*H41</f>
        <v>0</v>
      </c>
      <c r="J41" s="152">
        <v>2</v>
      </c>
      <c r="K41" s="250">
        <f>E8*J41</f>
        <v>21.82</v>
      </c>
      <c r="L41" s="251">
        <f t="shared" si="0"/>
        <v>65.460000000000008</v>
      </c>
      <c r="M41" s="344">
        <f t="shared" si="1"/>
        <v>13.092000000000002</v>
      </c>
      <c r="N41" s="227"/>
      <c r="S41" s="116"/>
      <c r="AH41" s="96"/>
      <c r="AI41" s="96"/>
      <c r="AJ41" s="96"/>
      <c r="AK41" s="96"/>
      <c r="AL41" s="96"/>
      <c r="AM41" s="96"/>
      <c r="AN41" s="96"/>
      <c r="AO41" s="96"/>
    </row>
    <row r="42" spans="1:41" ht="13.5" thickBot="1" x14ac:dyDescent="0.25">
      <c r="A42" s="107" t="s">
        <v>199</v>
      </c>
      <c r="B42" s="154">
        <v>0</v>
      </c>
      <c r="C42" s="144">
        <f>E9*B42</f>
        <v>0</v>
      </c>
      <c r="D42" s="154">
        <v>0</v>
      </c>
      <c r="E42" s="144">
        <f>E9*D42</f>
        <v>0</v>
      </c>
      <c r="F42" s="155">
        <v>0</v>
      </c>
      <c r="G42" s="144">
        <f>E9*F42</f>
        <v>0</v>
      </c>
      <c r="H42" s="154">
        <v>0</v>
      </c>
      <c r="I42" s="144">
        <f>E9*H42</f>
        <v>0</v>
      </c>
      <c r="J42" s="152">
        <v>0</v>
      </c>
      <c r="K42" s="250">
        <f>E9*J42</f>
        <v>0</v>
      </c>
      <c r="L42" s="251">
        <f t="shared" si="0"/>
        <v>0</v>
      </c>
      <c r="M42" s="344">
        <f t="shared" si="1"/>
        <v>0</v>
      </c>
      <c r="N42" s="227"/>
      <c r="S42" s="116"/>
      <c r="AH42" s="96"/>
      <c r="AI42" s="96"/>
      <c r="AJ42" s="96"/>
      <c r="AK42" s="96"/>
      <c r="AL42" s="96"/>
      <c r="AM42" s="96"/>
      <c r="AN42" s="96"/>
      <c r="AO42" s="96"/>
    </row>
    <row r="43" spans="1:41" ht="13.5" thickBot="1" x14ac:dyDescent="0.25">
      <c r="A43" s="107" t="s">
        <v>190</v>
      </c>
      <c r="B43" s="154">
        <v>1</v>
      </c>
      <c r="C43" s="144">
        <f>$E$11*B43</f>
        <v>5.68</v>
      </c>
      <c r="D43" s="154">
        <v>2</v>
      </c>
      <c r="E43" s="144">
        <f>$E$11*D43</f>
        <v>11.36</v>
      </c>
      <c r="F43" s="154">
        <v>2</v>
      </c>
      <c r="G43" s="144">
        <f>$E$11*F43</f>
        <v>11.36</v>
      </c>
      <c r="H43" s="154">
        <v>2</v>
      </c>
      <c r="I43" s="144">
        <f>$E$11*H43</f>
        <v>11.36</v>
      </c>
      <c r="J43" s="154">
        <v>5</v>
      </c>
      <c r="K43" s="250">
        <f>$E$11*J43</f>
        <v>28.4</v>
      </c>
      <c r="L43" s="251">
        <f>(C43*C$28)+(E43*E$28)+(G43*G$28)+(I43*I$28)+(K43*K$28)</f>
        <v>68.16</v>
      </c>
      <c r="M43" s="344">
        <f t="shared" si="1"/>
        <v>13.632</v>
      </c>
      <c r="N43" s="227"/>
      <c r="S43" s="116"/>
      <c r="AH43" s="96"/>
      <c r="AI43" s="96"/>
      <c r="AJ43" s="96"/>
      <c r="AK43" s="96"/>
      <c r="AL43" s="96"/>
      <c r="AM43" s="96"/>
      <c r="AN43" s="96"/>
      <c r="AO43" s="96"/>
    </row>
    <row r="44" spans="1:41" ht="13.5" thickBot="1" x14ac:dyDescent="0.25">
      <c r="A44" s="107" t="str">
        <f>D12</f>
        <v>Oth1</v>
      </c>
      <c r="B44" s="154">
        <v>0</v>
      </c>
      <c r="C44" s="144">
        <f>$E$12*B44</f>
        <v>0</v>
      </c>
      <c r="D44" s="154">
        <v>0</v>
      </c>
      <c r="E44" s="144">
        <f>$E$12*D44</f>
        <v>0</v>
      </c>
      <c r="F44" s="154">
        <v>0</v>
      </c>
      <c r="G44" s="144">
        <f>$E$12*F44</f>
        <v>0</v>
      </c>
      <c r="H44" s="154">
        <v>0</v>
      </c>
      <c r="I44" s="144">
        <f>$E$12*H44</f>
        <v>0</v>
      </c>
      <c r="J44" s="154">
        <v>0</v>
      </c>
      <c r="K44" s="250">
        <f>$E$12*J44</f>
        <v>0</v>
      </c>
      <c r="L44" s="251">
        <f>(C44*C$28)+(E44*E$28)+(G44*G$28)+(I44*I$28)+(K44*K$28)</f>
        <v>0</v>
      </c>
      <c r="M44" s="344">
        <f t="shared" si="1"/>
        <v>0</v>
      </c>
      <c r="N44" s="227"/>
      <c r="S44" s="116"/>
      <c r="AH44" s="96"/>
      <c r="AI44" s="96"/>
      <c r="AJ44" s="96"/>
      <c r="AK44" s="96"/>
      <c r="AL44" s="96"/>
      <c r="AM44" s="96"/>
      <c r="AN44" s="96"/>
      <c r="AO44" s="96"/>
    </row>
    <row r="45" spans="1:41" ht="13.5" thickBot="1" x14ac:dyDescent="0.25">
      <c r="A45" s="107" t="str">
        <f>D13</f>
        <v>Oth2</v>
      </c>
      <c r="B45" s="154">
        <v>0</v>
      </c>
      <c r="C45" s="144">
        <f>$E$13*B45</f>
        <v>0</v>
      </c>
      <c r="D45" s="154">
        <v>0</v>
      </c>
      <c r="E45" s="144">
        <f>$E$13*D45</f>
        <v>0</v>
      </c>
      <c r="F45" s="154">
        <v>0</v>
      </c>
      <c r="G45" s="144">
        <f>$E$13*F45</f>
        <v>0</v>
      </c>
      <c r="H45" s="154">
        <v>0</v>
      </c>
      <c r="I45" s="144">
        <f>$E$13*H45</f>
        <v>0</v>
      </c>
      <c r="J45" s="154">
        <v>0</v>
      </c>
      <c r="K45" s="250">
        <f>$E$13*J45</f>
        <v>0</v>
      </c>
      <c r="L45" s="251">
        <f>(C45*C$28)+(E45*E$28)+(G45*G$28)+(I45*I$28)+(K45*K$28)</f>
        <v>0</v>
      </c>
      <c r="M45" s="344">
        <f t="shared" si="1"/>
        <v>0</v>
      </c>
      <c r="N45" s="227"/>
      <c r="S45" s="116"/>
      <c r="AH45" s="96"/>
      <c r="AI45" s="96"/>
      <c r="AJ45" s="96"/>
      <c r="AK45" s="96"/>
      <c r="AL45" s="96"/>
      <c r="AM45" s="96"/>
      <c r="AN45" s="96"/>
      <c r="AO45" s="96"/>
    </row>
    <row r="46" spans="1:41" ht="13.5" thickBot="1" x14ac:dyDescent="0.25">
      <c r="A46" s="107" t="s">
        <v>200</v>
      </c>
      <c r="B46" s="154">
        <v>1</v>
      </c>
      <c r="C46" s="144">
        <f>$E$14*B46</f>
        <v>30</v>
      </c>
      <c r="D46" s="154">
        <v>0.8</v>
      </c>
      <c r="E46" s="144">
        <f>$E$14*D46</f>
        <v>24</v>
      </c>
      <c r="F46" s="154">
        <v>1.5</v>
      </c>
      <c r="G46" s="144">
        <f>$E$14*F46</f>
        <v>45</v>
      </c>
      <c r="H46" s="154">
        <v>1</v>
      </c>
      <c r="I46" s="144">
        <f>$E$14*H46</f>
        <v>30</v>
      </c>
      <c r="J46" s="154">
        <v>3</v>
      </c>
      <c r="K46" s="250">
        <f>$E$14*J46</f>
        <v>90</v>
      </c>
      <c r="L46" s="251">
        <f>(C46*C$28)+(E46*E$28)+(G46*G$28)+(I46*I$28)+(K46*K$28)</f>
        <v>219</v>
      </c>
      <c r="M46" s="344">
        <f t="shared" si="1"/>
        <v>43.8</v>
      </c>
      <c r="N46" s="227"/>
      <c r="S46" s="116"/>
      <c r="AH46" s="96"/>
      <c r="AI46" s="96"/>
      <c r="AJ46" s="96"/>
      <c r="AK46" s="96"/>
      <c r="AL46" s="96"/>
      <c r="AM46" s="96"/>
      <c r="AN46" s="96"/>
      <c r="AO46" s="96"/>
    </row>
    <row r="47" spans="1:41" ht="13.5" thickBot="1" x14ac:dyDescent="0.25">
      <c r="A47" s="107" t="s">
        <v>159</v>
      </c>
      <c r="B47" s="151">
        <v>0</v>
      </c>
      <c r="C47" s="156"/>
      <c r="D47" s="151">
        <v>0</v>
      </c>
      <c r="E47" s="128"/>
      <c r="F47" s="124">
        <v>0</v>
      </c>
      <c r="G47" s="133" t="s">
        <v>99</v>
      </c>
      <c r="H47" s="151">
        <v>0</v>
      </c>
      <c r="I47" s="133" t="s">
        <v>99</v>
      </c>
      <c r="J47" s="152">
        <v>0</v>
      </c>
      <c r="K47" s="258" t="s">
        <v>99</v>
      </c>
      <c r="L47" s="259" t="s">
        <v>99</v>
      </c>
      <c r="M47" s="344"/>
      <c r="N47" s="227"/>
      <c r="S47" s="116"/>
      <c r="AH47" s="96"/>
      <c r="AI47" s="96"/>
      <c r="AJ47" s="96"/>
      <c r="AK47" s="96"/>
      <c r="AL47" s="96"/>
      <c r="AM47" s="96"/>
      <c r="AN47" s="96"/>
      <c r="AO47" s="96"/>
    </row>
    <row r="48" spans="1:41" ht="13.5" thickBot="1" x14ac:dyDescent="0.25">
      <c r="A48" s="107" t="s">
        <v>160</v>
      </c>
      <c r="B48" s="154"/>
      <c r="C48" s="144">
        <f>(B47*B11)*C22</f>
        <v>0</v>
      </c>
      <c r="D48" s="154"/>
      <c r="E48" s="144">
        <f>(D47*B11)*E22</f>
        <v>0</v>
      </c>
      <c r="F48" s="155"/>
      <c r="G48" s="144">
        <f>(F47*B11)*G22</f>
        <v>0</v>
      </c>
      <c r="H48" s="157"/>
      <c r="I48" s="144">
        <f>(H47*B11)*I22</f>
        <v>0</v>
      </c>
      <c r="J48" s="152"/>
      <c r="K48" s="250">
        <f>(J47*B11)*K22</f>
        <v>0</v>
      </c>
      <c r="L48" s="251">
        <f>(C48*C$28)+(E48*E$28)+(G48*G$28)+(I48*I$28)+(K48*K$28)</f>
        <v>0</v>
      </c>
      <c r="M48" s="344">
        <f t="shared" si="1"/>
        <v>0</v>
      </c>
      <c r="N48" s="227"/>
      <c r="S48" s="116"/>
      <c r="AH48" s="96"/>
      <c r="AI48" s="96"/>
      <c r="AJ48" s="96"/>
      <c r="AK48" s="96"/>
      <c r="AL48" s="96"/>
      <c r="AM48" s="96"/>
      <c r="AN48" s="96"/>
      <c r="AO48" s="96"/>
    </row>
    <row r="49" spans="1:41" ht="13.5" thickBot="1" x14ac:dyDescent="0.25">
      <c r="A49" s="107" t="s">
        <v>161</v>
      </c>
      <c r="B49" s="154">
        <v>0.75</v>
      </c>
      <c r="C49" s="144">
        <f>(C22*B10)*B49</f>
        <v>6.5625</v>
      </c>
      <c r="D49" s="154">
        <v>1</v>
      </c>
      <c r="E49" s="144">
        <f>(E22*B10)*D49</f>
        <v>4.25</v>
      </c>
      <c r="F49" s="155">
        <v>5</v>
      </c>
      <c r="G49" s="144">
        <f>(G22*B10)*F49</f>
        <v>5.5</v>
      </c>
      <c r="H49" s="154">
        <v>1.5</v>
      </c>
      <c r="I49" s="144">
        <f>(I22*B10)*H49</f>
        <v>3.75</v>
      </c>
      <c r="J49" s="152">
        <v>0</v>
      </c>
      <c r="K49" s="250">
        <f>(K22*B10)*J49</f>
        <v>0</v>
      </c>
      <c r="L49" s="251">
        <f>(C49*C$28)+(E49*E$28)+(G49*G$28)+(I49*I$28)+(K49*K$28)</f>
        <v>20.0625</v>
      </c>
      <c r="M49" s="344">
        <f t="shared" si="1"/>
        <v>4.0125000000000002</v>
      </c>
      <c r="N49" s="227"/>
      <c r="S49" s="116"/>
      <c r="AH49" s="96"/>
      <c r="AI49" s="96"/>
      <c r="AJ49" s="96"/>
      <c r="AK49" s="96"/>
      <c r="AL49" s="96"/>
      <c r="AM49" s="96"/>
      <c r="AN49" s="96"/>
      <c r="AO49" s="96"/>
    </row>
    <row r="50" spans="1:41" ht="13.5" thickBot="1" x14ac:dyDescent="0.25">
      <c r="A50" s="107" t="s">
        <v>162</v>
      </c>
      <c r="B50" s="151">
        <v>20</v>
      </c>
      <c r="C50" s="144">
        <f>C22*((B50-$B12)*$B13)</f>
        <v>39.374999999999993</v>
      </c>
      <c r="D50" s="151">
        <v>15</v>
      </c>
      <c r="E50" s="144">
        <f>E22*((D50-$B12)*$B13)</f>
        <v>0</v>
      </c>
      <c r="F50" s="124">
        <v>15</v>
      </c>
      <c r="G50" s="144">
        <f>G22*((F50-$B12)*$B13)</f>
        <v>0</v>
      </c>
      <c r="H50" s="151">
        <v>15</v>
      </c>
      <c r="I50" s="144">
        <f>I22*((H50-$B12)*$B13)</f>
        <v>0</v>
      </c>
      <c r="J50" s="152">
        <v>15</v>
      </c>
      <c r="K50" s="250">
        <f>K22*((J50-$B12)*$B13)</f>
        <v>0</v>
      </c>
      <c r="L50" s="251">
        <f>(C50*C$28)+(E50*E$28)+(G50*G$28)+(I50*I$28)+(K50*K$28)</f>
        <v>39.374999999999993</v>
      </c>
      <c r="M50" s="344">
        <f t="shared" si="1"/>
        <v>7.8749999999999982</v>
      </c>
      <c r="N50" s="227"/>
      <c r="S50" s="116"/>
      <c r="AH50" s="96"/>
      <c r="AI50" s="96"/>
      <c r="AJ50" s="96"/>
      <c r="AK50" s="96"/>
      <c r="AL50" s="96"/>
      <c r="AM50" s="96"/>
      <c r="AN50" s="96"/>
      <c r="AO50" s="96"/>
    </row>
    <row r="51" spans="1:41" ht="13.5" thickBot="1" x14ac:dyDescent="0.25">
      <c r="A51" s="107" t="s">
        <v>163</v>
      </c>
      <c r="B51" s="158">
        <v>0.5</v>
      </c>
      <c r="C51" s="159">
        <f>(C22*B14)*B51</f>
        <v>13.125</v>
      </c>
      <c r="D51" s="158">
        <v>1</v>
      </c>
      <c r="E51" s="159">
        <f>(E22*B14)*D51</f>
        <v>12.75</v>
      </c>
      <c r="F51" s="160">
        <v>3</v>
      </c>
      <c r="G51" s="159">
        <f>(G22*B14)*F51</f>
        <v>9.8999999999999986</v>
      </c>
      <c r="H51" s="158">
        <v>1</v>
      </c>
      <c r="I51" s="159">
        <f>(I22*B14)*H51</f>
        <v>7.5</v>
      </c>
      <c r="J51" s="161">
        <v>26</v>
      </c>
      <c r="K51" s="260">
        <f>(K22*B14)*J51</f>
        <v>101.39999999999999</v>
      </c>
      <c r="L51" s="249">
        <f>(C51*C$28)+(E51*E$28)+(G51*G$28)+(I51*I$28)+(K51*K$28)</f>
        <v>144.67499999999998</v>
      </c>
      <c r="M51" s="344">
        <f t="shared" si="1"/>
        <v>28.934999999999995</v>
      </c>
      <c r="N51" s="227"/>
      <c r="S51" s="116"/>
      <c r="AH51" s="96"/>
      <c r="AI51" s="96"/>
      <c r="AJ51" s="96"/>
      <c r="AK51" s="96"/>
      <c r="AL51" s="96"/>
      <c r="AM51" s="96"/>
      <c r="AN51" s="96"/>
      <c r="AO51" s="96"/>
    </row>
    <row r="52" spans="1:41" s="270" customFormat="1" ht="19.5" customHeight="1" thickBot="1" x14ac:dyDescent="0.25">
      <c r="A52" s="261" t="s">
        <v>201</v>
      </c>
      <c r="B52" s="262"/>
      <c r="C52" s="263">
        <f>SUM(C30:C51)</f>
        <v>422.42450000000008</v>
      </c>
      <c r="D52" s="264" t="s">
        <v>99</v>
      </c>
      <c r="E52" s="263">
        <f>SUM(E30:E51)</f>
        <v>236.51999999999998</v>
      </c>
      <c r="F52" s="265" t="s">
        <v>99</v>
      </c>
      <c r="G52" s="263">
        <f>SUM(G30:G51)</f>
        <v>354.42</v>
      </c>
      <c r="H52" s="264" t="s">
        <v>99</v>
      </c>
      <c r="I52" s="263">
        <f>SUM(I30:I51)</f>
        <v>269.798</v>
      </c>
      <c r="J52" s="266" t="s">
        <v>99</v>
      </c>
      <c r="K52" s="267">
        <f>SUM(K30:K51)</f>
        <v>707.36900000000003</v>
      </c>
      <c r="L52" s="268">
        <f>(C52*C$28)+(E52*E$28)+(G52*G$28)+(I52*I$28)+(K52*K$28)</f>
        <v>1990.5315000000001</v>
      </c>
      <c r="M52" s="345">
        <f t="shared" si="1"/>
        <v>398.10630000000003</v>
      </c>
      <c r="N52" s="269"/>
      <c r="O52" s="87"/>
      <c r="P52" s="87"/>
      <c r="Q52" s="87"/>
      <c r="R52" s="87"/>
      <c r="S52" s="271"/>
      <c r="AH52" s="272"/>
      <c r="AI52" s="272"/>
      <c r="AJ52" s="272"/>
      <c r="AK52" s="272"/>
      <c r="AL52" s="272"/>
      <c r="AM52" s="272"/>
      <c r="AN52" s="272"/>
      <c r="AO52" s="272"/>
    </row>
    <row r="53" spans="1:41" ht="13.5" thickBot="1" x14ac:dyDescent="0.25">
      <c r="A53" s="107"/>
      <c r="B53" s="157"/>
      <c r="C53" s="144"/>
      <c r="D53" s="162"/>
      <c r="E53" s="144"/>
      <c r="F53" s="163"/>
      <c r="G53" s="144"/>
      <c r="H53" s="162"/>
      <c r="I53" s="144"/>
      <c r="J53" s="164"/>
      <c r="K53" s="250"/>
      <c r="L53" s="251"/>
      <c r="M53" s="344"/>
      <c r="N53" s="227"/>
      <c r="O53" s="270"/>
      <c r="P53" s="270"/>
      <c r="Q53" s="270"/>
      <c r="R53" s="270"/>
      <c r="S53" s="116"/>
      <c r="AH53" s="96"/>
      <c r="AI53" s="96"/>
      <c r="AJ53" s="96"/>
      <c r="AK53" s="96"/>
      <c r="AL53" s="96"/>
      <c r="AM53" s="96"/>
      <c r="AN53" s="96"/>
      <c r="AO53" s="96"/>
    </row>
    <row r="54" spans="1:41" s="166" customFormat="1" ht="13.5" thickBot="1" x14ac:dyDescent="0.25">
      <c r="A54" s="273" t="s">
        <v>164</v>
      </c>
      <c r="B54" s="274"/>
      <c r="C54" s="275">
        <f>(C52/C22)</f>
        <v>2.4138542857142862</v>
      </c>
      <c r="D54" s="276"/>
      <c r="E54" s="275">
        <f>(E52/E22)</f>
        <v>2.7825882352941176</v>
      </c>
      <c r="F54" s="277"/>
      <c r="G54" s="275">
        <f>(G52/G22)</f>
        <v>16.11</v>
      </c>
      <c r="H54" s="276"/>
      <c r="I54" s="275">
        <f>(I52/I22)</f>
        <v>5.3959599999999996</v>
      </c>
      <c r="J54" s="278"/>
      <c r="K54" s="279">
        <f>(K52/K22)</f>
        <v>27.206500000000002</v>
      </c>
      <c r="L54" s="280"/>
      <c r="M54" s="346"/>
      <c r="N54" s="281"/>
      <c r="O54" s="87"/>
      <c r="P54" s="87"/>
      <c r="Q54" s="87"/>
      <c r="R54" s="87"/>
      <c r="S54" s="167" t="s">
        <v>99</v>
      </c>
      <c r="AH54" s="165"/>
      <c r="AI54" s="165"/>
      <c r="AJ54" s="165"/>
      <c r="AK54" s="165"/>
      <c r="AL54" s="165"/>
      <c r="AM54" s="165"/>
      <c r="AN54" s="165"/>
      <c r="AO54" s="165"/>
    </row>
    <row r="55" spans="1:41" s="166" customFormat="1" ht="13.5" thickBot="1" x14ac:dyDescent="0.25">
      <c r="A55" s="273"/>
      <c r="B55" s="274"/>
      <c r="C55" s="275"/>
      <c r="D55" s="276"/>
      <c r="E55" s="275"/>
      <c r="F55" s="277"/>
      <c r="G55" s="275"/>
      <c r="H55" s="276"/>
      <c r="I55" s="275"/>
      <c r="J55" s="278"/>
      <c r="K55" s="279"/>
      <c r="L55" s="280"/>
      <c r="M55" s="346"/>
      <c r="N55" s="281"/>
      <c r="S55" s="167"/>
      <c r="AH55" s="165"/>
      <c r="AI55" s="165"/>
      <c r="AJ55" s="165"/>
      <c r="AK55" s="165"/>
      <c r="AL55" s="165"/>
      <c r="AM55" s="165"/>
      <c r="AN55" s="165"/>
      <c r="AO55" s="165"/>
    </row>
    <row r="56" spans="1:41" s="122" customFormat="1" ht="13.5" thickBot="1" x14ac:dyDescent="0.25">
      <c r="A56" s="168" t="s">
        <v>165</v>
      </c>
      <c r="B56" s="169" t="s">
        <v>166</v>
      </c>
      <c r="C56" s="170"/>
      <c r="D56" s="169" t="s">
        <v>166</v>
      </c>
      <c r="E56" s="170"/>
      <c r="F56" s="171" t="s">
        <v>166</v>
      </c>
      <c r="G56" s="170" t="s">
        <v>99</v>
      </c>
      <c r="H56" s="169" t="s">
        <v>166</v>
      </c>
      <c r="I56" s="170" t="s">
        <v>99</v>
      </c>
      <c r="J56" s="172" t="s">
        <v>166</v>
      </c>
      <c r="K56" s="282"/>
      <c r="L56" s="283" t="s">
        <v>99</v>
      </c>
      <c r="M56" s="347"/>
      <c r="N56" s="237"/>
      <c r="O56" s="166"/>
      <c r="P56" s="166"/>
      <c r="Q56" s="166"/>
      <c r="R56" s="166"/>
      <c r="S56" s="123" t="s">
        <v>202</v>
      </c>
      <c r="AH56" s="121"/>
      <c r="AI56" s="121"/>
      <c r="AJ56" s="121"/>
      <c r="AK56" s="121"/>
      <c r="AL56" s="121"/>
      <c r="AM56" s="121"/>
      <c r="AN56" s="121"/>
      <c r="AO56" s="121"/>
    </row>
    <row r="57" spans="1:41" ht="13.5" thickBot="1" x14ac:dyDescent="0.25">
      <c r="A57" s="107" t="s">
        <v>203</v>
      </c>
      <c r="B57" s="154">
        <v>1</v>
      </c>
      <c r="C57" s="170">
        <f>H7*B57</f>
        <v>100</v>
      </c>
      <c r="D57" s="154">
        <v>1</v>
      </c>
      <c r="E57" s="144">
        <f>H7*D57</f>
        <v>100</v>
      </c>
      <c r="F57" s="154">
        <v>1.25</v>
      </c>
      <c r="G57" s="144">
        <f>H7*F57</f>
        <v>125</v>
      </c>
      <c r="H57" s="154">
        <v>1</v>
      </c>
      <c r="I57" s="144">
        <f>H7*H57</f>
        <v>100</v>
      </c>
      <c r="J57" s="152">
        <v>1.75</v>
      </c>
      <c r="K57" s="250">
        <f>H7*J57</f>
        <v>175</v>
      </c>
      <c r="L57" s="251">
        <f>(C57*C$28)+(E57*E$28)+(G57*G$28)+(I57*I$28)+(K57*K$28)</f>
        <v>600</v>
      </c>
      <c r="M57" s="344">
        <f>(L57/$L$28)</f>
        <v>120</v>
      </c>
      <c r="N57" s="227"/>
      <c r="O57" s="122"/>
      <c r="P57" s="122"/>
      <c r="Q57" s="122"/>
      <c r="R57" s="122"/>
      <c r="S57" s="97" t="s">
        <v>202</v>
      </c>
      <c r="AH57" s="96"/>
      <c r="AI57" s="96"/>
      <c r="AJ57" s="96"/>
      <c r="AK57" s="96"/>
      <c r="AL57" s="96"/>
      <c r="AM57" s="96"/>
      <c r="AN57" s="96"/>
      <c r="AO57" s="96"/>
    </row>
    <row r="58" spans="1:41" ht="13.5" thickBot="1" x14ac:dyDescent="0.25">
      <c r="A58" s="107" t="s">
        <v>204</v>
      </c>
      <c r="B58" s="154">
        <v>1</v>
      </c>
      <c r="C58" s="170">
        <f>H9*B58</f>
        <v>175</v>
      </c>
      <c r="D58" s="154">
        <v>1</v>
      </c>
      <c r="E58" s="144">
        <f>H9*D58</f>
        <v>175</v>
      </c>
      <c r="F58" s="154">
        <v>1</v>
      </c>
      <c r="G58" s="144">
        <f>H9*F58</f>
        <v>175</v>
      </c>
      <c r="H58" s="154">
        <v>1</v>
      </c>
      <c r="I58" s="144">
        <f>H9*H58</f>
        <v>175</v>
      </c>
      <c r="J58" s="173">
        <v>1.5</v>
      </c>
      <c r="K58" s="250">
        <f>H9*J58</f>
        <v>262.5</v>
      </c>
      <c r="L58" s="251">
        <f>(C58*C$28)+(E58*E$28)+(G58*G$28)+(I58*I$28)+(K58*K$28)</f>
        <v>962.5</v>
      </c>
      <c r="M58" s="344">
        <f>(L58/$L$28)</f>
        <v>192.5</v>
      </c>
      <c r="N58" s="227"/>
      <c r="S58" s="97" t="s">
        <v>202</v>
      </c>
      <c r="AH58" s="96"/>
      <c r="AI58" s="96"/>
      <c r="AJ58" s="96"/>
      <c r="AK58" s="96"/>
      <c r="AL58" s="96"/>
      <c r="AM58" s="96"/>
      <c r="AN58" s="96"/>
      <c r="AO58" s="96"/>
    </row>
    <row r="59" spans="1:41" s="174" customFormat="1" ht="13.5" thickBot="1" x14ac:dyDescent="0.25">
      <c r="A59" s="353" t="s">
        <v>169</v>
      </c>
      <c r="B59" s="354"/>
      <c r="C59" s="355">
        <f>SUM(C57:C58)/C22</f>
        <v>1.5714285714285714</v>
      </c>
      <c r="D59" s="354"/>
      <c r="E59" s="355">
        <f>SUM(E57:E58)/E22</f>
        <v>3.2352941176470589</v>
      </c>
      <c r="F59" s="354"/>
      <c r="G59" s="355">
        <f>SUM(G57:G58)/G22</f>
        <v>13.636363636363637</v>
      </c>
      <c r="H59" s="356"/>
      <c r="I59" s="355">
        <f>SUM(I57:I58)/I22</f>
        <v>5.5</v>
      </c>
      <c r="J59" s="357"/>
      <c r="K59" s="358">
        <f>SUM(K57:K58)/K22</f>
        <v>16.826923076923077</v>
      </c>
      <c r="L59" s="288"/>
      <c r="M59" s="348"/>
      <c r="N59" s="289"/>
      <c r="O59" s="87"/>
      <c r="P59" s="87"/>
      <c r="Q59" s="87"/>
      <c r="R59" s="87"/>
    </row>
    <row r="60" spans="1:41" s="174" customFormat="1" ht="13.5" thickBot="1" x14ac:dyDescent="0.25">
      <c r="A60" s="284"/>
      <c r="B60" s="285"/>
      <c r="C60" s="275"/>
      <c r="D60" s="285"/>
      <c r="E60" s="275"/>
      <c r="F60" s="285"/>
      <c r="G60" s="275"/>
      <c r="H60" s="286"/>
      <c r="I60" s="275"/>
      <c r="J60" s="287"/>
      <c r="K60" s="279"/>
      <c r="L60" s="288"/>
      <c r="M60" s="348"/>
      <c r="N60" s="289"/>
    </row>
    <row r="61" spans="1:41" ht="13.5" thickBot="1" x14ac:dyDescent="0.25">
      <c r="A61" s="175" t="s">
        <v>170</v>
      </c>
      <c r="B61" s="143"/>
      <c r="C61" s="156">
        <f>SUM(C57:C58)</f>
        <v>275</v>
      </c>
      <c r="D61" s="143"/>
      <c r="E61" s="156">
        <f>SUM(E57:E58)</f>
        <v>275</v>
      </c>
      <c r="F61" s="143"/>
      <c r="G61" s="156">
        <f>SUM(G57:G58)</f>
        <v>300</v>
      </c>
      <c r="H61" s="157"/>
      <c r="I61" s="156">
        <f>SUM(I57:I58)</f>
        <v>275</v>
      </c>
      <c r="J61" s="176"/>
      <c r="K61" s="156">
        <f>SUM(K57:K58)</f>
        <v>437.5</v>
      </c>
      <c r="L61" s="249">
        <f>(C61*C$28)+(E61*E$28)+(G61*G$28)+(I61*I$28)+(K61*K$28)</f>
        <v>1562.5</v>
      </c>
      <c r="M61" s="344">
        <f>(L61/$L$28)</f>
        <v>312.5</v>
      </c>
      <c r="N61" s="224"/>
      <c r="O61" s="174"/>
      <c r="P61" s="174"/>
      <c r="Q61" s="174"/>
      <c r="R61" s="174"/>
    </row>
    <row r="62" spans="1:41" ht="13.5" thickBot="1" x14ac:dyDescent="0.25">
      <c r="A62" s="107" t="s">
        <v>171</v>
      </c>
      <c r="B62" s="157"/>
      <c r="C62" s="170">
        <f>(C52+C61)</f>
        <v>697.42450000000008</v>
      </c>
      <c r="D62" s="162" t="s">
        <v>99</v>
      </c>
      <c r="E62" s="170">
        <f>(E52+E61)</f>
        <v>511.52</v>
      </c>
      <c r="F62" s="177" t="s">
        <v>99</v>
      </c>
      <c r="G62" s="170">
        <f>(G52+G61)</f>
        <v>654.42000000000007</v>
      </c>
      <c r="H62" s="162" t="s">
        <v>99</v>
      </c>
      <c r="I62" s="170">
        <f>(I52+I61)</f>
        <v>544.798</v>
      </c>
      <c r="J62" s="164" t="s">
        <v>99</v>
      </c>
      <c r="K62" s="290">
        <f>(K52+K61)</f>
        <v>1144.8690000000001</v>
      </c>
      <c r="L62" s="251">
        <f>(C62*C$28)+(E62*E$28)+(G62*G$28)+(I62*I$28)+(K62*K$28)</f>
        <v>3553.0315000000005</v>
      </c>
      <c r="M62" s="344">
        <f>(L62/$L$28)</f>
        <v>710.60630000000015</v>
      </c>
      <c r="N62" s="227"/>
      <c r="S62" s="116"/>
      <c r="AH62" s="96"/>
      <c r="AI62" s="96"/>
      <c r="AJ62" s="96"/>
      <c r="AK62" s="96"/>
      <c r="AL62" s="96"/>
      <c r="AM62" s="96"/>
      <c r="AN62" s="96"/>
      <c r="AO62" s="96"/>
    </row>
    <row r="63" spans="1:41" ht="13.5" thickBot="1" x14ac:dyDescent="0.25">
      <c r="A63" s="110"/>
      <c r="B63" s="291"/>
      <c r="C63" s="292"/>
      <c r="D63" s="293"/>
      <c r="E63" s="292"/>
      <c r="F63" s="294"/>
      <c r="G63" s="292"/>
      <c r="H63" s="293"/>
      <c r="I63" s="292"/>
      <c r="J63" s="295"/>
      <c r="K63" s="296"/>
      <c r="L63" s="297"/>
      <c r="M63" s="344"/>
      <c r="N63" s="227"/>
      <c r="S63" s="116"/>
      <c r="AH63" s="96"/>
      <c r="AI63" s="96"/>
      <c r="AJ63" s="96"/>
      <c r="AK63" s="96"/>
      <c r="AL63" s="96"/>
      <c r="AM63" s="96"/>
      <c r="AN63" s="96"/>
      <c r="AO63" s="96"/>
    </row>
    <row r="64" spans="1:41" s="179" customFormat="1" ht="13.5" thickBot="1" x14ac:dyDescent="0.25">
      <c r="A64" s="298" t="s">
        <v>172</v>
      </c>
      <c r="B64" s="299"/>
      <c r="C64" s="300">
        <f>(C62/C22)</f>
        <v>3.9852828571428578</v>
      </c>
      <c r="D64" s="301"/>
      <c r="E64" s="300">
        <f>(E62/E22)</f>
        <v>6.017882352941176</v>
      </c>
      <c r="F64" s="301"/>
      <c r="G64" s="300">
        <f>(G62/G22)</f>
        <v>29.74636363636364</v>
      </c>
      <c r="H64" s="302"/>
      <c r="I64" s="300">
        <f>(I62/I22)</f>
        <v>10.895960000000001</v>
      </c>
      <c r="J64" s="303"/>
      <c r="K64" s="304">
        <f>(K62/K22)</f>
        <v>44.033423076923086</v>
      </c>
      <c r="L64" s="305"/>
      <c r="M64" s="349"/>
      <c r="N64" s="306"/>
      <c r="O64" s="87"/>
      <c r="P64" s="87"/>
      <c r="Q64" s="87"/>
      <c r="R64" s="87"/>
      <c r="S64" s="178"/>
      <c r="AH64" s="178"/>
      <c r="AI64" s="178"/>
      <c r="AJ64" s="178"/>
      <c r="AK64" s="178"/>
      <c r="AL64" s="178"/>
      <c r="AM64" s="178"/>
      <c r="AN64" s="178"/>
      <c r="AO64" s="178"/>
    </row>
    <row r="65" spans="1:41" ht="14.25" thickTop="1" thickBot="1" x14ac:dyDescent="0.25">
      <c r="A65" s="104"/>
      <c r="B65" s="180"/>
      <c r="C65" s="181"/>
      <c r="D65" s="180"/>
      <c r="E65" s="182"/>
      <c r="F65" s="180"/>
      <c r="G65" s="182"/>
      <c r="H65" s="180"/>
      <c r="I65" s="182"/>
      <c r="J65" s="183"/>
      <c r="K65" s="307"/>
      <c r="L65" s="308"/>
      <c r="M65" s="344"/>
      <c r="N65" s="227"/>
      <c r="O65" s="179"/>
      <c r="P65" s="179"/>
      <c r="Q65" s="179"/>
      <c r="R65" s="179"/>
      <c r="S65" s="97" t="s">
        <v>202</v>
      </c>
      <c r="AH65" s="96"/>
      <c r="AI65" s="96"/>
      <c r="AJ65" s="96"/>
      <c r="AK65" s="96"/>
      <c r="AL65" s="96"/>
      <c r="AM65" s="96"/>
      <c r="AN65" s="96"/>
      <c r="AO65" s="96"/>
    </row>
    <row r="66" spans="1:41" ht="13.5" thickBot="1" x14ac:dyDescent="0.25">
      <c r="A66" s="107"/>
      <c r="B66" s="154"/>
      <c r="C66" s="170"/>
      <c r="D66" s="154"/>
      <c r="E66" s="170"/>
      <c r="F66" s="154"/>
      <c r="G66" s="170"/>
      <c r="H66" s="154"/>
      <c r="I66" s="170"/>
      <c r="J66" s="152"/>
      <c r="K66" s="290"/>
      <c r="L66" s="251"/>
      <c r="M66" s="344"/>
      <c r="N66" s="227"/>
      <c r="S66" s="97"/>
      <c r="AH66" s="96"/>
      <c r="AI66" s="96"/>
      <c r="AJ66" s="96"/>
      <c r="AK66" s="96"/>
      <c r="AL66" s="96"/>
      <c r="AM66" s="96"/>
      <c r="AN66" s="96"/>
      <c r="AO66" s="96"/>
    </row>
    <row r="67" spans="1:41" s="185" customFormat="1" ht="13.5" thickBot="1" x14ac:dyDescent="0.25">
      <c r="A67" s="340" t="s">
        <v>173</v>
      </c>
      <c r="B67" s="341"/>
      <c r="C67" s="170">
        <f>C52+C61+C65+C66</f>
        <v>697.42450000000008</v>
      </c>
      <c r="D67" s="341"/>
      <c r="E67" s="170">
        <f>E52+E61+E65+E66</f>
        <v>511.52</v>
      </c>
      <c r="F67" s="341"/>
      <c r="G67" s="170">
        <f>G52+G61+G65+G66</f>
        <v>654.42000000000007</v>
      </c>
      <c r="H67" s="341"/>
      <c r="I67" s="170">
        <f>I52+I61+I65+I66</f>
        <v>544.798</v>
      </c>
      <c r="J67" s="341"/>
      <c r="K67" s="290">
        <f>K52+K61+K65+K66</f>
        <v>1144.8690000000001</v>
      </c>
      <c r="L67" s="251">
        <f>(C67*C$28)+(E67*E$28)+(G67*G$28)+(I67*I$28)+(K67*K$28)</f>
        <v>3553.0315000000005</v>
      </c>
      <c r="M67" s="344">
        <f>(L67/$L$28)</f>
        <v>710.60630000000015</v>
      </c>
      <c r="N67" s="309"/>
      <c r="O67" s="87"/>
      <c r="P67" s="87"/>
      <c r="Q67" s="87"/>
      <c r="R67" s="87"/>
      <c r="S67" s="186"/>
      <c r="AH67" s="184"/>
      <c r="AI67" s="184"/>
      <c r="AJ67" s="184"/>
      <c r="AK67" s="184"/>
      <c r="AL67" s="184"/>
      <c r="AM67" s="184"/>
      <c r="AN67" s="184"/>
      <c r="AO67" s="184"/>
    </row>
    <row r="68" spans="1:41" s="188" customFormat="1" ht="13.5" thickBot="1" x14ac:dyDescent="0.25">
      <c r="A68" s="310"/>
      <c r="B68" s="311"/>
      <c r="C68" s="312"/>
      <c r="D68" s="313"/>
      <c r="E68" s="312"/>
      <c r="F68" s="313"/>
      <c r="G68" s="312"/>
      <c r="H68" s="314"/>
      <c r="I68" s="312"/>
      <c r="J68" s="314"/>
      <c r="K68" s="315"/>
      <c r="L68" s="316"/>
      <c r="M68" s="350"/>
      <c r="N68" s="317"/>
      <c r="O68" s="185"/>
      <c r="P68" s="185"/>
      <c r="Q68" s="185"/>
      <c r="R68" s="185"/>
      <c r="S68" s="189"/>
      <c r="AH68" s="187"/>
      <c r="AI68" s="187"/>
      <c r="AJ68" s="187"/>
      <c r="AK68" s="187"/>
      <c r="AL68" s="187"/>
      <c r="AM68" s="187"/>
      <c r="AN68" s="187"/>
      <c r="AO68" s="187"/>
    </row>
    <row r="69" spans="1:41" ht="13.5" thickBot="1" x14ac:dyDescent="0.25">
      <c r="A69" s="107" t="s">
        <v>174</v>
      </c>
      <c r="B69" s="190"/>
      <c r="C69" s="191">
        <f>C27-C67</f>
        <v>90.07549999999992</v>
      </c>
      <c r="D69" s="192"/>
      <c r="E69" s="191">
        <f>E27-E67</f>
        <v>40.980000000000018</v>
      </c>
      <c r="F69" s="192"/>
      <c r="G69" s="191">
        <f>G27-G67</f>
        <v>115.57999999999993</v>
      </c>
      <c r="H69" s="193" t="s">
        <v>99</v>
      </c>
      <c r="I69" s="191">
        <f>I27-I67</f>
        <v>55.201999999999998</v>
      </c>
      <c r="J69" s="193" t="s">
        <v>99</v>
      </c>
      <c r="K69" s="318">
        <f>K27-K67</f>
        <v>155.13099999999986</v>
      </c>
      <c r="L69" s="259" t="s">
        <v>99</v>
      </c>
      <c r="M69" s="342"/>
      <c r="N69" s="227"/>
      <c r="O69" s="188"/>
      <c r="P69" s="188"/>
      <c r="Q69" s="188"/>
      <c r="R69" s="188"/>
      <c r="S69" s="116"/>
      <c r="AH69" s="96"/>
      <c r="AI69" s="96"/>
      <c r="AJ69" s="96"/>
      <c r="AK69" s="96"/>
      <c r="AL69" s="96"/>
      <c r="AM69" s="96"/>
      <c r="AN69" s="96"/>
      <c r="AO69" s="96"/>
    </row>
    <row r="70" spans="1:41" ht="13.5" thickBot="1" x14ac:dyDescent="0.25">
      <c r="A70" s="107" t="s">
        <v>175</v>
      </c>
      <c r="B70" s="143"/>
      <c r="C70" s="170">
        <f>C67*C28</f>
        <v>697.42450000000008</v>
      </c>
      <c r="D70" s="177" t="s">
        <v>99</v>
      </c>
      <c r="E70" s="170">
        <f>E67*E28</f>
        <v>511.52</v>
      </c>
      <c r="F70" s="177" t="s">
        <v>99</v>
      </c>
      <c r="G70" s="170">
        <f>G67*G28</f>
        <v>654.42000000000007</v>
      </c>
      <c r="H70" s="177" t="s">
        <v>99</v>
      </c>
      <c r="I70" s="170">
        <f>I67*I28</f>
        <v>544.798</v>
      </c>
      <c r="J70" s="177" t="s">
        <v>99</v>
      </c>
      <c r="K70" s="290">
        <f>K67*K28</f>
        <v>1144.8690000000001</v>
      </c>
      <c r="L70" s="319">
        <f>SUM(C70:K70)</f>
        <v>3553.0315000000005</v>
      </c>
      <c r="M70" s="344">
        <f>(L70/$L$28)</f>
        <v>710.60630000000015</v>
      </c>
      <c r="N70" s="227"/>
      <c r="S70" s="116"/>
      <c r="AH70" s="96"/>
      <c r="AI70" s="96"/>
      <c r="AJ70" s="96"/>
      <c r="AK70" s="96"/>
      <c r="AL70" s="96"/>
      <c r="AM70" s="96"/>
      <c r="AN70" s="96"/>
      <c r="AO70" s="96"/>
    </row>
    <row r="71" spans="1:41" s="195" customFormat="1" ht="13.5" thickBot="1" x14ac:dyDescent="0.25">
      <c r="A71" s="320" t="s">
        <v>176</v>
      </c>
      <c r="B71" s="321"/>
      <c r="C71" s="150">
        <f>C27/C22</f>
        <v>4.5</v>
      </c>
      <c r="D71" s="322"/>
      <c r="E71" s="150">
        <f>E27/E22</f>
        <v>6.5</v>
      </c>
      <c r="F71" s="322"/>
      <c r="G71" s="150">
        <f>G27/G22</f>
        <v>35</v>
      </c>
      <c r="H71" s="322"/>
      <c r="I71" s="150">
        <f>I27/I22</f>
        <v>12</v>
      </c>
      <c r="J71" s="322"/>
      <c r="K71" s="323">
        <f>K27/K22</f>
        <v>50</v>
      </c>
      <c r="L71" s="324"/>
      <c r="M71" s="351"/>
      <c r="N71" s="325"/>
      <c r="O71" s="87"/>
      <c r="P71" s="87"/>
      <c r="Q71" s="87"/>
      <c r="R71" s="87"/>
      <c r="S71" s="194"/>
      <c r="AH71" s="194"/>
      <c r="AI71" s="194"/>
      <c r="AJ71" s="194"/>
      <c r="AK71" s="194"/>
      <c r="AL71" s="194"/>
      <c r="AM71" s="194"/>
      <c r="AN71" s="194"/>
      <c r="AO71" s="194"/>
    </row>
    <row r="72" spans="1:41" ht="13.5" thickBot="1" x14ac:dyDescent="0.25">
      <c r="A72" s="107" t="s">
        <v>177</v>
      </c>
      <c r="B72" s="143"/>
      <c r="C72" s="191">
        <f>C27*C28</f>
        <v>787.5</v>
      </c>
      <c r="D72" s="177" t="s">
        <v>99</v>
      </c>
      <c r="E72" s="144">
        <f>E27*E28</f>
        <v>552.5</v>
      </c>
      <c r="F72" s="177" t="s">
        <v>99</v>
      </c>
      <c r="G72" s="144">
        <f>G27*G28</f>
        <v>770</v>
      </c>
      <c r="H72" s="177" t="s">
        <v>99</v>
      </c>
      <c r="I72" s="144">
        <f>I27*I28</f>
        <v>600</v>
      </c>
      <c r="J72" s="177" t="s">
        <v>99</v>
      </c>
      <c r="K72" s="250">
        <f>K27*K28</f>
        <v>1300</v>
      </c>
      <c r="L72" s="319">
        <f>SUM(C72:K72)</f>
        <v>4010</v>
      </c>
      <c r="M72" s="344">
        <f>(L72/$L$28)</f>
        <v>802</v>
      </c>
      <c r="N72" s="227"/>
      <c r="O72" s="195"/>
      <c r="P72" s="195"/>
      <c r="Q72" s="195"/>
      <c r="R72" s="195"/>
      <c r="S72" s="96"/>
      <c r="AH72" s="96"/>
      <c r="AI72" s="96"/>
      <c r="AJ72" s="96"/>
      <c r="AK72" s="96"/>
      <c r="AL72" s="96"/>
      <c r="AM72" s="96"/>
      <c r="AN72" s="96"/>
      <c r="AO72" s="96"/>
    </row>
    <row r="73" spans="1:41" ht="13.5" thickBot="1" x14ac:dyDescent="0.25">
      <c r="A73" s="107" t="s">
        <v>178</v>
      </c>
      <c r="B73" s="143"/>
      <c r="C73" s="191">
        <f>C72-C70</f>
        <v>90.07549999999992</v>
      </c>
      <c r="D73" s="177" t="s">
        <v>99</v>
      </c>
      <c r="E73" s="144">
        <f>E72-E70</f>
        <v>40.980000000000018</v>
      </c>
      <c r="F73" s="177" t="s">
        <v>99</v>
      </c>
      <c r="G73" s="196">
        <f>G72-G70</f>
        <v>115.57999999999993</v>
      </c>
      <c r="H73" s="177" t="s">
        <v>99</v>
      </c>
      <c r="I73" s="144">
        <f>I72-I70</f>
        <v>55.201999999999998</v>
      </c>
      <c r="J73" s="177" t="s">
        <v>99</v>
      </c>
      <c r="K73" s="250">
        <f>K72-K70</f>
        <v>155.13099999999986</v>
      </c>
      <c r="L73" s="319">
        <f>SUM(C73:K73)</f>
        <v>456.96849999999972</v>
      </c>
      <c r="M73" s="344">
        <f>(L73/$L$28)</f>
        <v>91.393699999999939</v>
      </c>
      <c r="N73" s="227"/>
      <c r="S73" s="96"/>
      <c r="AH73" s="96"/>
      <c r="AI73" s="96"/>
      <c r="AJ73" s="96"/>
      <c r="AK73" s="96"/>
      <c r="AL73" s="96"/>
      <c r="AM73" s="96"/>
      <c r="AN73" s="96"/>
      <c r="AO73" s="96"/>
    </row>
    <row r="74" spans="1:41" s="199" customFormat="1" ht="13.5" thickBot="1" x14ac:dyDescent="0.25">
      <c r="A74" s="197" t="s">
        <v>179</v>
      </c>
      <c r="B74" s="326"/>
      <c r="C74" s="327">
        <f>(C67/(C27/C22))</f>
        <v>154.98322222222225</v>
      </c>
      <c r="D74" s="328" t="str">
        <f>D22</f>
        <v>BU</v>
      </c>
      <c r="E74" s="327">
        <f>(E67/(E27/E22))</f>
        <v>78.695384615384611</v>
      </c>
      <c r="F74" s="328" t="str">
        <f>F22</f>
        <v>BU</v>
      </c>
      <c r="G74" s="327">
        <f>(G67/(G27/G22))</f>
        <v>18.697714285714287</v>
      </c>
      <c r="H74" s="328" t="str">
        <f>H22</f>
        <v>CWT</v>
      </c>
      <c r="I74" s="327">
        <f>(I67/(I27/I22))</f>
        <v>45.399833333333333</v>
      </c>
      <c r="J74" s="328" t="str">
        <f>J22</f>
        <v>BU</v>
      </c>
      <c r="K74" s="329">
        <f>(K67/(K27/K22))</f>
        <v>22.897380000000002</v>
      </c>
      <c r="L74" s="328" t="str">
        <f>L22</f>
        <v>ton</v>
      </c>
      <c r="M74" s="352"/>
      <c r="N74" s="269"/>
      <c r="O74" s="87"/>
      <c r="P74" s="87"/>
      <c r="Q74" s="87"/>
      <c r="R74" s="87"/>
      <c r="S74" s="198"/>
      <c r="AH74" s="198"/>
      <c r="AI74" s="198"/>
      <c r="AJ74" s="198"/>
      <c r="AK74" s="198"/>
      <c r="AL74" s="198"/>
      <c r="AM74" s="198"/>
      <c r="AN74" s="198"/>
      <c r="AO74" s="198"/>
    </row>
    <row r="75" spans="1:41" s="389" customFormat="1" ht="13.5" thickBot="1" x14ac:dyDescent="0.25">
      <c r="A75" s="382" t="s">
        <v>180</v>
      </c>
      <c r="B75" s="383"/>
      <c r="C75" s="384">
        <f>C73/C28</f>
        <v>90.07549999999992</v>
      </c>
      <c r="D75" s="385" t="s">
        <v>99</v>
      </c>
      <c r="E75" s="386">
        <f>E73/E28</f>
        <v>40.980000000000018</v>
      </c>
      <c r="F75" s="385" t="s">
        <v>99</v>
      </c>
      <c r="G75" s="386">
        <f>G73/G28</f>
        <v>115.57999999999993</v>
      </c>
      <c r="H75" s="385" t="s">
        <v>99</v>
      </c>
      <c r="I75" s="386">
        <f>I73/I28</f>
        <v>55.201999999999998</v>
      </c>
      <c r="J75" s="385" t="s">
        <v>99</v>
      </c>
      <c r="K75" s="387">
        <f>IF(K28&gt;0,+K73/K28,0)</f>
        <v>155.13099999999986</v>
      </c>
      <c r="L75" s="388">
        <f>(((C75*C$28)+(E75*E$28)+(G75*G$28)+(I75*I$28)+(K75*K$28)))</f>
        <v>456.96849999999972</v>
      </c>
      <c r="M75" s="345">
        <f>(L75/$L$28)</f>
        <v>91.393699999999939</v>
      </c>
      <c r="N75" s="269"/>
      <c r="O75" s="199"/>
      <c r="P75" s="199"/>
      <c r="Q75" s="199"/>
      <c r="R75" s="199"/>
      <c r="S75" s="272"/>
      <c r="AH75" s="272"/>
      <c r="AI75" s="272"/>
      <c r="AJ75" s="272"/>
      <c r="AK75" s="272"/>
      <c r="AL75" s="272"/>
      <c r="AM75" s="272"/>
      <c r="AN75" s="272"/>
      <c r="AO75" s="272"/>
    </row>
    <row r="76" spans="1:41" s="380" customFormat="1" ht="13.5" thickTop="1" x14ac:dyDescent="0.2">
      <c r="A76" s="375"/>
      <c r="B76" s="376"/>
      <c r="C76" s="377" t="str">
        <f>C21</f>
        <v xml:space="preserve">   CORN</v>
      </c>
      <c r="D76" s="377"/>
      <c r="E76" s="377" t="str">
        <f>E21</f>
        <v xml:space="preserve">   WHEAT</v>
      </c>
      <c r="F76" s="377"/>
      <c r="G76" s="377" t="str">
        <f>G21</f>
        <v>DRY BEAN</v>
      </c>
      <c r="H76" s="377"/>
      <c r="I76" s="377" t="str">
        <f>I21</f>
        <v>SOYBEAN</v>
      </c>
      <c r="J76" s="377"/>
      <c r="K76" s="377" t="str">
        <f>K21</f>
        <v>S BEETS</v>
      </c>
      <c r="L76" s="378"/>
      <c r="M76" s="379"/>
      <c r="N76" s="379"/>
      <c r="O76" s="389"/>
      <c r="P76" s="389"/>
      <c r="Q76" s="389"/>
      <c r="R76" s="389"/>
      <c r="S76" s="381"/>
      <c r="AH76" s="381"/>
      <c r="AI76" s="381"/>
      <c r="AJ76" s="381"/>
      <c r="AK76" s="381"/>
      <c r="AL76" s="381"/>
      <c r="AM76" s="381"/>
      <c r="AN76" s="381"/>
      <c r="AO76" s="381"/>
    </row>
    <row r="77" spans="1:41" ht="41.25" customHeight="1" x14ac:dyDescent="0.2">
      <c r="A77" s="412" t="s">
        <v>205</v>
      </c>
      <c r="B77" s="412"/>
      <c r="C77" s="412"/>
      <c r="D77" s="412"/>
      <c r="E77" s="412"/>
      <c r="F77" s="412"/>
      <c r="G77" s="412"/>
      <c r="H77" s="412"/>
      <c r="I77" s="412"/>
      <c r="J77" s="412"/>
      <c r="K77" s="412"/>
      <c r="L77" s="224"/>
      <c r="M77" s="224"/>
      <c r="O77" s="380"/>
      <c r="P77" s="380"/>
      <c r="Q77" s="380"/>
      <c r="R77" s="380"/>
    </row>
    <row r="78" spans="1:41" ht="35.25" customHeight="1" x14ac:dyDescent="0.2">
      <c r="A78" s="409" t="s">
        <v>222</v>
      </c>
      <c r="B78" s="408"/>
      <c r="C78" s="408"/>
      <c r="D78" s="408"/>
      <c r="E78" s="408"/>
      <c r="F78" s="408"/>
      <c r="G78" s="408"/>
      <c r="H78" s="408"/>
      <c r="I78" s="408"/>
      <c r="J78" s="408"/>
      <c r="K78" s="408"/>
      <c r="L78" s="408"/>
      <c r="M78" s="408"/>
    </row>
    <row r="79" spans="1:41" ht="31.5" customHeight="1" x14ac:dyDescent="0.2">
      <c r="A79" s="413" t="s">
        <v>221</v>
      </c>
      <c r="B79" s="413"/>
      <c r="C79" s="413"/>
      <c r="D79" s="413"/>
      <c r="E79" s="413"/>
      <c r="F79" s="413"/>
      <c r="G79" s="413"/>
      <c r="H79" s="413"/>
      <c r="I79" s="413"/>
      <c r="J79" s="413"/>
      <c r="K79" s="413"/>
      <c r="L79" s="330"/>
      <c r="M79" s="330"/>
    </row>
    <row r="81" spans="1:13" x14ac:dyDescent="0.2">
      <c r="B81" s="206"/>
      <c r="C81" s="206"/>
      <c r="D81" s="206"/>
      <c r="E81" s="206"/>
      <c r="F81" s="206"/>
      <c r="G81" s="206"/>
      <c r="H81" s="206"/>
      <c r="I81" s="206"/>
      <c r="J81" s="206"/>
      <c r="K81" s="206"/>
      <c r="L81" s="206"/>
      <c r="M81" s="87"/>
    </row>
    <row r="82" spans="1:13" x14ac:dyDescent="0.2">
      <c r="A82" s="331"/>
      <c r="B82" s="390" t="s">
        <v>223</v>
      </c>
      <c r="E82" s="332"/>
      <c r="J82" s="103"/>
      <c r="M82" s="87"/>
    </row>
    <row r="83" spans="1:13" x14ac:dyDescent="0.2">
      <c r="A83" s="331"/>
      <c r="M83" s="87"/>
    </row>
    <row r="84" spans="1:13" x14ac:dyDescent="0.2">
      <c r="A84" s="333"/>
      <c r="C84" s="201"/>
      <c r="D84" s="202"/>
      <c r="E84" s="202"/>
      <c r="F84" s="201"/>
      <c r="G84" s="202"/>
      <c r="H84" s="202"/>
      <c r="I84" s="202"/>
      <c r="J84" s="202"/>
      <c r="M84" s="87"/>
    </row>
    <row r="85" spans="1:13" x14ac:dyDescent="0.2">
      <c r="A85" s="333"/>
      <c r="C85" s="203"/>
      <c r="D85" s="203"/>
      <c r="E85" s="203"/>
      <c r="F85" s="203"/>
      <c r="G85" s="203"/>
      <c r="H85" s="203"/>
      <c r="I85" s="203"/>
      <c r="J85" s="203"/>
      <c r="L85" s="103"/>
      <c r="M85" s="87"/>
    </row>
    <row r="87" spans="1:13" x14ac:dyDescent="0.2">
      <c r="A87" s="331"/>
      <c r="C87" s="204"/>
      <c r="D87" s="204"/>
      <c r="E87" s="204"/>
      <c r="F87" s="204"/>
      <c r="G87" s="204"/>
      <c r="H87" s="204"/>
      <c r="I87" s="204"/>
      <c r="J87" s="204"/>
      <c r="K87" s="205"/>
      <c r="L87" s="103"/>
      <c r="M87" s="87"/>
    </row>
    <row r="88" spans="1:13" x14ac:dyDescent="0.2">
      <c r="A88" s="331"/>
      <c r="C88" s="204"/>
      <c r="D88" s="204"/>
      <c r="E88" s="204"/>
      <c r="F88" s="204"/>
      <c r="G88" s="204"/>
      <c r="H88" s="204"/>
      <c r="I88" s="204"/>
      <c r="J88" s="204"/>
      <c r="L88" s="103"/>
      <c r="M88" s="87"/>
    </row>
    <row r="89" spans="1:13" x14ac:dyDescent="0.2">
      <c r="A89" s="331"/>
      <c r="C89" s="204"/>
      <c r="D89" s="204"/>
      <c r="E89" s="204"/>
      <c r="F89" s="204"/>
      <c r="G89" s="204"/>
      <c r="H89" s="204"/>
      <c r="I89" s="204"/>
      <c r="J89" s="204"/>
      <c r="L89" s="103"/>
      <c r="M89" s="87"/>
    </row>
    <row r="90" spans="1:13" x14ac:dyDescent="0.2">
      <c r="C90" s="204"/>
      <c r="D90" s="204"/>
      <c r="E90" s="204"/>
      <c r="F90" s="204"/>
      <c r="G90" s="204"/>
      <c r="H90" s="204"/>
      <c r="I90" s="204"/>
      <c r="J90" s="204"/>
      <c r="L90" s="103"/>
      <c r="M90" s="87"/>
    </row>
    <row r="91" spans="1:13" x14ac:dyDescent="0.2">
      <c r="A91" s="331"/>
      <c r="C91" s="204"/>
      <c r="D91" s="204"/>
      <c r="E91" s="204"/>
      <c r="F91" s="204"/>
      <c r="G91" s="204"/>
      <c r="H91" s="204"/>
      <c r="I91" s="204"/>
      <c r="J91" s="204"/>
      <c r="L91" s="103"/>
      <c r="M91" s="87"/>
    </row>
    <row r="92" spans="1:13" x14ac:dyDescent="0.2">
      <c r="A92" s="331"/>
      <c r="C92" s="204"/>
      <c r="D92" s="204"/>
      <c r="E92" s="204"/>
      <c r="F92" s="204"/>
      <c r="G92" s="204"/>
      <c r="H92" s="204"/>
      <c r="I92" s="204"/>
      <c r="J92" s="204"/>
      <c r="L92" s="103"/>
      <c r="M92" s="87"/>
    </row>
    <row r="93" spans="1:13" x14ac:dyDescent="0.2">
      <c r="A93" s="331"/>
      <c r="C93" s="204"/>
      <c r="D93" s="204"/>
      <c r="E93" s="204"/>
      <c r="F93" s="204"/>
      <c r="G93" s="204"/>
      <c r="H93" s="204"/>
      <c r="I93" s="204"/>
      <c r="J93" s="204"/>
      <c r="L93" s="103"/>
      <c r="M93" s="87"/>
    </row>
    <row r="94" spans="1:13" x14ac:dyDescent="0.2">
      <c r="C94" s="204"/>
      <c r="D94" s="204"/>
      <c r="E94" s="204"/>
      <c r="F94" s="204"/>
      <c r="G94" s="204"/>
      <c r="H94" s="204"/>
      <c r="I94" s="204"/>
      <c r="J94" s="204"/>
      <c r="L94" s="103"/>
      <c r="M94" s="87"/>
    </row>
    <row r="95" spans="1:13" x14ac:dyDescent="0.2">
      <c r="A95" s="331"/>
      <c r="C95" s="204"/>
      <c r="D95" s="204"/>
      <c r="E95" s="204"/>
      <c r="F95" s="204"/>
      <c r="G95" s="204"/>
      <c r="H95" s="204"/>
      <c r="I95" s="204"/>
      <c r="J95" s="204"/>
      <c r="M95" s="87"/>
    </row>
    <row r="96" spans="1:13" x14ac:dyDescent="0.2">
      <c r="A96" s="331"/>
      <c r="C96" s="204"/>
      <c r="D96" s="204"/>
      <c r="E96" s="204"/>
      <c r="F96" s="204"/>
      <c r="G96" s="204"/>
      <c r="H96" s="204"/>
      <c r="I96" s="204"/>
      <c r="J96" s="204"/>
      <c r="L96" s="103"/>
      <c r="M96" s="87"/>
    </row>
    <row r="97" spans="1:13" x14ac:dyDescent="0.2">
      <c r="A97" s="331"/>
      <c r="C97" s="204"/>
      <c r="D97" s="204"/>
      <c r="E97" s="204"/>
      <c r="F97" s="204"/>
      <c r="G97" s="204"/>
      <c r="H97" s="204"/>
      <c r="I97" s="204"/>
      <c r="J97" s="204"/>
      <c r="L97" s="103"/>
      <c r="M97" s="87"/>
    </row>
    <row r="98" spans="1:13" x14ac:dyDescent="0.2">
      <c r="A98" s="331"/>
      <c r="C98" s="204"/>
      <c r="D98" s="204"/>
      <c r="E98" s="204"/>
      <c r="F98" s="204"/>
      <c r="G98" s="204"/>
      <c r="H98" s="204"/>
      <c r="I98" s="204"/>
      <c r="J98" s="204"/>
      <c r="M98" s="87"/>
    </row>
    <row r="99" spans="1:13" x14ac:dyDescent="0.2">
      <c r="A99" s="331"/>
      <c r="C99" s="204"/>
      <c r="D99" s="204"/>
      <c r="E99" s="204"/>
      <c r="F99" s="204"/>
      <c r="G99" s="204"/>
      <c r="H99" s="204"/>
      <c r="I99" s="204"/>
      <c r="J99" s="204"/>
      <c r="M99" s="87"/>
    </row>
    <row r="101" spans="1:13" x14ac:dyDescent="0.2">
      <c r="A101" s="334"/>
      <c r="C101" s="206"/>
      <c r="D101" s="206"/>
      <c r="E101" s="206"/>
      <c r="F101" s="206"/>
      <c r="G101" s="206"/>
      <c r="H101" s="206"/>
      <c r="I101" s="206"/>
      <c r="J101" s="206"/>
      <c r="K101" s="206"/>
      <c r="L101" s="206"/>
      <c r="M101" s="87"/>
    </row>
    <row r="102" spans="1:13" x14ac:dyDescent="0.2">
      <c r="A102" s="331"/>
      <c r="D102" s="204"/>
      <c r="M102" s="87"/>
    </row>
    <row r="103" spans="1:13" x14ac:dyDescent="0.2">
      <c r="A103" s="333"/>
      <c r="C103" s="201"/>
      <c r="D103" s="202"/>
      <c r="E103" s="202"/>
      <c r="F103" s="201"/>
      <c r="G103" s="202"/>
      <c r="H103" s="202"/>
      <c r="I103" s="202"/>
      <c r="J103" s="202"/>
      <c r="M103" s="87"/>
    </row>
    <row r="104" spans="1:13" x14ac:dyDescent="0.2">
      <c r="A104" s="333"/>
      <c r="C104" s="207"/>
      <c r="D104" s="207"/>
      <c r="E104" s="207"/>
      <c r="F104" s="207"/>
      <c r="G104" s="207"/>
      <c r="H104" s="207"/>
      <c r="I104" s="207"/>
      <c r="J104" s="207"/>
      <c r="L104" s="103"/>
      <c r="M104" s="87"/>
    </row>
    <row r="106" spans="1:13" x14ac:dyDescent="0.2">
      <c r="A106" s="331"/>
      <c r="C106" s="208"/>
      <c r="D106" s="208"/>
      <c r="E106" s="208"/>
      <c r="F106" s="208"/>
      <c r="G106" s="208"/>
      <c r="H106" s="208"/>
      <c r="I106" s="208"/>
      <c r="J106" s="208"/>
      <c r="L106" s="103"/>
      <c r="M106" s="87"/>
    </row>
    <row r="107" spans="1:13" x14ac:dyDescent="0.2">
      <c r="A107" s="331"/>
      <c r="C107" s="208"/>
      <c r="D107" s="208"/>
      <c r="E107" s="208"/>
      <c r="F107" s="208"/>
      <c r="G107" s="208"/>
      <c r="H107" s="208"/>
      <c r="I107" s="208"/>
      <c r="J107" s="208"/>
      <c r="L107" s="103"/>
      <c r="M107" s="87"/>
    </row>
    <row r="108" spans="1:13" x14ac:dyDescent="0.2">
      <c r="A108" s="331"/>
      <c r="C108" s="208"/>
      <c r="D108" s="208"/>
      <c r="E108" s="208"/>
      <c r="F108" s="208"/>
      <c r="G108" s="208"/>
      <c r="H108" s="208"/>
      <c r="I108" s="208"/>
      <c r="J108" s="208"/>
      <c r="L108" s="103"/>
      <c r="M108" s="87"/>
    </row>
    <row r="109" spans="1:13" x14ac:dyDescent="0.2">
      <c r="C109" s="208"/>
      <c r="D109" s="208"/>
      <c r="E109" s="208"/>
      <c r="F109" s="208"/>
      <c r="G109" s="208"/>
      <c r="H109" s="208"/>
      <c r="I109" s="208"/>
      <c r="J109" s="208"/>
      <c r="L109" s="103"/>
      <c r="M109" s="87"/>
    </row>
    <row r="110" spans="1:13" x14ac:dyDescent="0.2">
      <c r="A110" s="331"/>
      <c r="C110" s="208"/>
      <c r="D110" s="208"/>
      <c r="E110" s="208"/>
      <c r="F110" s="208"/>
      <c r="G110" s="208"/>
      <c r="H110" s="208"/>
      <c r="I110" s="208"/>
      <c r="J110" s="208"/>
      <c r="L110" s="103"/>
      <c r="M110" s="87"/>
    </row>
    <row r="111" spans="1:13" x14ac:dyDescent="0.2">
      <c r="A111" s="331"/>
      <c r="C111" s="209"/>
      <c r="D111" s="209"/>
      <c r="E111" s="209"/>
      <c r="F111" s="209"/>
      <c r="G111" s="209"/>
      <c r="H111" s="209"/>
      <c r="I111" s="209"/>
      <c r="J111" s="204"/>
      <c r="L111" s="103"/>
      <c r="M111" s="87"/>
    </row>
    <row r="112" spans="1:13" x14ac:dyDescent="0.2">
      <c r="A112" s="331"/>
      <c r="C112" s="208"/>
      <c r="D112" s="208"/>
      <c r="E112" s="208"/>
      <c r="F112" s="208"/>
      <c r="G112" s="208"/>
      <c r="H112" s="208"/>
      <c r="I112" s="208"/>
      <c r="J112" s="208"/>
      <c r="L112" s="103"/>
      <c r="M112" s="87"/>
    </row>
    <row r="113" spans="1:13" x14ac:dyDescent="0.2">
      <c r="C113" s="208"/>
      <c r="D113" s="208"/>
      <c r="E113" s="208"/>
      <c r="F113" s="208"/>
      <c r="G113" s="208"/>
      <c r="H113" s="208"/>
      <c r="I113" s="208"/>
      <c r="J113" s="208"/>
      <c r="L113" s="103"/>
      <c r="M113" s="87"/>
    </row>
    <row r="114" spans="1:13" x14ac:dyDescent="0.2">
      <c r="A114" s="331"/>
      <c r="C114" s="208"/>
      <c r="D114" s="208"/>
      <c r="E114" s="208"/>
      <c r="F114" s="208"/>
      <c r="G114" s="208"/>
      <c r="H114" s="208"/>
      <c r="I114" s="208"/>
      <c r="J114" s="208"/>
      <c r="K114" s="208"/>
      <c r="L114" s="210"/>
      <c r="M114" s="87"/>
    </row>
    <row r="115" spans="1:13" x14ac:dyDescent="0.2">
      <c r="A115" s="331"/>
      <c r="C115" s="208"/>
      <c r="D115" s="208"/>
      <c r="E115" s="208"/>
      <c r="F115" s="208"/>
      <c r="G115" s="208"/>
      <c r="H115" s="208"/>
      <c r="I115" s="208"/>
      <c r="J115" s="208"/>
      <c r="K115" s="208"/>
      <c r="L115" s="210"/>
      <c r="M115" s="87"/>
    </row>
    <row r="116" spans="1:13" x14ac:dyDescent="0.2">
      <c r="A116" s="331"/>
      <c r="C116" s="208"/>
      <c r="D116" s="208"/>
      <c r="E116" s="208"/>
      <c r="F116" s="208"/>
      <c r="G116" s="208"/>
      <c r="H116" s="208"/>
      <c r="I116" s="208"/>
      <c r="J116" s="208"/>
      <c r="K116" s="208"/>
      <c r="L116" s="208"/>
      <c r="M116" s="87"/>
    </row>
    <row r="117" spans="1:13" x14ac:dyDescent="0.2">
      <c r="D117" s="211"/>
      <c r="F117" s="208"/>
      <c r="G117" s="208"/>
      <c r="H117" s="208"/>
      <c r="I117" s="208"/>
      <c r="J117" s="208"/>
      <c r="K117" s="208"/>
      <c r="L117" s="208"/>
      <c r="M117" s="87"/>
    </row>
    <row r="118" spans="1:13" x14ac:dyDescent="0.2">
      <c r="B118" s="103"/>
      <c r="D118" s="211"/>
      <c r="F118" s="208"/>
      <c r="G118" s="208"/>
      <c r="H118" s="208"/>
      <c r="I118" s="208"/>
      <c r="J118" s="208"/>
      <c r="K118" s="208"/>
      <c r="L118" s="208"/>
      <c r="M118" s="87"/>
    </row>
    <row r="119" spans="1:13" x14ac:dyDescent="0.2">
      <c r="B119" s="103"/>
      <c r="D119" s="211"/>
      <c r="F119" s="208"/>
      <c r="G119" s="208"/>
      <c r="H119" s="208"/>
      <c r="I119" s="208"/>
      <c r="J119" s="208"/>
      <c r="K119" s="208"/>
      <c r="L119" s="208"/>
      <c r="M119" s="87"/>
    </row>
    <row r="120" spans="1:13" x14ac:dyDescent="0.2">
      <c r="B120" s="103"/>
      <c r="D120" s="211"/>
      <c r="F120" s="208"/>
      <c r="G120" s="208"/>
      <c r="H120" s="208"/>
      <c r="I120" s="208"/>
      <c r="J120" s="208"/>
      <c r="K120" s="208"/>
      <c r="L120" s="208"/>
      <c r="M120" s="87"/>
    </row>
    <row r="121" spans="1:13" x14ac:dyDescent="0.2">
      <c r="B121" s="103"/>
      <c r="D121" s="211"/>
      <c r="F121" s="208"/>
      <c r="G121" s="208"/>
      <c r="H121" s="208"/>
      <c r="I121" s="208"/>
      <c r="J121" s="208"/>
      <c r="K121" s="208"/>
      <c r="L121" s="208"/>
      <c r="M121" s="87"/>
    </row>
    <row r="122" spans="1:13" x14ac:dyDescent="0.2">
      <c r="B122" s="103"/>
      <c r="D122" s="211"/>
      <c r="F122" s="208"/>
      <c r="G122" s="208"/>
      <c r="H122" s="208"/>
      <c r="I122" s="208"/>
      <c r="J122" s="208"/>
      <c r="K122" s="208"/>
      <c r="L122" s="208"/>
      <c r="M122" s="87"/>
    </row>
    <row r="123" spans="1:13" x14ac:dyDescent="0.2">
      <c r="D123" s="211"/>
      <c r="F123" s="208"/>
      <c r="G123" s="208"/>
      <c r="H123" s="208"/>
      <c r="I123" s="208"/>
      <c r="J123" s="208"/>
      <c r="K123" s="208"/>
      <c r="L123" s="208"/>
      <c r="M123" s="87"/>
    </row>
  </sheetData>
  <sheetProtection password="C9A7" sheet="1" objects="1" scenarios="1"/>
  <mergeCells count="5">
    <mergeCell ref="A1:M1"/>
    <mergeCell ref="J3:K3"/>
    <mergeCell ref="A77:K77"/>
    <mergeCell ref="A78:M78"/>
    <mergeCell ref="A79:K79"/>
  </mergeCells>
  <pageMargins left="0.45" right="0.45" top="0.5" bottom="0.5" header="0.3" footer="0.3"/>
  <pageSetup scale="61" orientation="portrait" r:id="rId1"/>
  <headerFooter>
    <oddFooter>&amp;CPage &amp;P&amp;R&amp;D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Budgets10</vt:lpstr>
      <vt:lpstr>BLANK INPUT</vt:lpstr>
      <vt:lpstr>Brkeven</vt:lpstr>
      <vt:lpstr>MACH_COST</vt:lpstr>
      <vt:lpstr>'BLANK INPUT'!Print_Area</vt:lpstr>
      <vt:lpstr>Brkeven!Print_Area</vt:lpstr>
      <vt:lpstr>MACH_COST!Print_Area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Dennis Stein</cp:lastModifiedBy>
  <cp:lastPrinted>2013-11-01T21:15:12Z</cp:lastPrinted>
  <dcterms:created xsi:type="dcterms:W3CDTF">1996-10-14T23:33:28Z</dcterms:created>
  <dcterms:modified xsi:type="dcterms:W3CDTF">2013-11-04T01:06:02Z</dcterms:modified>
</cp:coreProperties>
</file>