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rex market" sheetId="1" r:id="rId1"/>
    <sheet name="Calculations" sheetId="2" r:id="rId2"/>
  </sheets>
  <definedNames>
    <definedName name="Dalpha">'Calculations'!$D$15</definedName>
    <definedName name="Dbeta">'Calculations'!$D$16</definedName>
    <definedName name="Dgamma">'Calculations'!$D$17</definedName>
    <definedName name="Edi">'Forex market'!$C$13</definedName>
    <definedName name="Edp">'Forex market'!$C$12</definedName>
    <definedName name="Edy">'Forex market'!$C$13</definedName>
    <definedName name="Es">'Forex market'!$C$11</definedName>
    <definedName name="ExchRate">'Forex market'!$C$9</definedName>
    <definedName name="ExchRate_0">'Forex market'!$C$7</definedName>
    <definedName name="FixedExchRate_1">'Forex market'!$D$27</definedName>
    <definedName name="M">'Forex market'!$C$6</definedName>
    <definedName name="M_0">'Forex market'!$C$25</definedName>
    <definedName name="M_1">'Forex market'!$D$25</definedName>
    <definedName name="M0">'Forex market'!$C$25</definedName>
    <definedName name="MktExchRate_1">'Forex market'!$D$39</definedName>
    <definedName name="New_tariff">'Forex market'!$C$20</definedName>
    <definedName name="Original_tariff">'Forex market'!$C$8</definedName>
    <definedName name="P">'Calculations'!$D$22</definedName>
    <definedName name="P_0">'Forex market'!$C$29</definedName>
    <definedName name="P_1">'Forex market'!$D$29</definedName>
    <definedName name="P_autarky_0">'Calculations'!$D$23</definedName>
    <definedName name="P_autarky_1">'Calculations'!$E$23</definedName>
    <definedName name="P_initial">'Forex market'!$C$29</definedName>
    <definedName name="P_local_currency">'Forex market'!$C$10</definedName>
    <definedName name="P0">'Forex market'!$C$29</definedName>
    <definedName name="PctChDemand">'Forex market'!$C$18</definedName>
    <definedName name="PctChIncome">'Forex market'!$C$17</definedName>
    <definedName name="PctChPrice">'Forex market'!$C$16</definedName>
    <definedName name="PctChSupply">'Forex market'!$C$19</definedName>
    <definedName name="Port_dest_delivery">'Calculations'!#REF!</definedName>
    <definedName name="Pw_0">'Forex market'!$C$7</definedName>
    <definedName name="Qd">'Forex market'!$C$5</definedName>
    <definedName name="Qd0">'Forex market'!$C$24</definedName>
    <definedName name="Qd1">'Forex market'!$D$24</definedName>
    <definedName name="Qs">'Forex market'!$C$4</definedName>
    <definedName name="Qs0">'Forex market'!$C$23</definedName>
    <definedName name="Qs1">'Forex market'!$D$23</definedName>
    <definedName name="Salpha">'Calculations'!$D$9</definedName>
    <definedName name="Sbeta">'Calculations'!$D$10</definedName>
    <definedName name="Y">'Calculations'!$D$14</definedName>
  </definedNames>
  <calcPr fullCalcOnLoad="1"/>
</workbook>
</file>

<file path=xl/sharedStrings.xml><?xml version="1.0" encoding="utf-8"?>
<sst xmlns="http://schemas.openxmlformats.org/spreadsheetml/2006/main" count="74" uniqueCount="53">
  <si>
    <t>Supply elasticity</t>
  </si>
  <si>
    <t>Price elasticity of demand</t>
  </si>
  <si>
    <t>Supply intercept (α)</t>
  </si>
  <si>
    <t>Supply price coefficient (β)</t>
  </si>
  <si>
    <t>Q</t>
  </si>
  <si>
    <t>Income elasticity of demand</t>
  </si>
  <si>
    <t>Supply</t>
  </si>
  <si>
    <t xml:space="preserve">Demand </t>
  </si>
  <si>
    <t>Before</t>
  </si>
  <si>
    <t>After</t>
  </si>
  <si>
    <t>Pct increase in income</t>
  </si>
  <si>
    <t xml:space="preserve">Pct outward shift in supply </t>
  </si>
  <si>
    <t>Demand intercept (α)</t>
  </si>
  <si>
    <t>Demand price coefficient (β)</t>
  </si>
  <si>
    <t>Demand income coefficient (φ)</t>
  </si>
  <si>
    <t>ln(Q) = α + β*ln(P)</t>
  </si>
  <si>
    <t>ln(Q) = α + β*ln(P) + φ*ln(Y)</t>
  </si>
  <si>
    <t>Supply curve</t>
  </si>
  <si>
    <t>Demand curve</t>
  </si>
  <si>
    <t>Initial conditions</t>
  </si>
  <si>
    <t>New tariff rate</t>
  </si>
  <si>
    <t>Calculation of supply and demand curve coefficients</t>
  </si>
  <si>
    <t>Data for constructing graph of demand and supply curves</t>
  </si>
  <si>
    <t>Domestic price</t>
  </si>
  <si>
    <t>Q Interval</t>
  </si>
  <si>
    <t>Income (US$/person/year)</t>
  </si>
  <si>
    <t>Exchange rate</t>
  </si>
  <si>
    <t>Local currency/US$</t>
  </si>
  <si>
    <t>Local currency/ton</t>
  </si>
  <si>
    <t>Import tariff rate</t>
  </si>
  <si>
    <t>percent</t>
  </si>
  <si>
    <t>Price (US$/ton)</t>
  </si>
  <si>
    <t>Tariff revenue (million US$)</t>
  </si>
  <si>
    <t>Price (Local currency/ton)</t>
  </si>
  <si>
    <t>Import parity price (US$/ton)</t>
  </si>
  <si>
    <t>Percent</t>
  </si>
  <si>
    <t>change</t>
  </si>
  <si>
    <t xml:space="preserve">Note: This worksheet shows the calculations to generate graphs and tables.  </t>
  </si>
  <si>
    <t xml:space="preserve">         For calibration and simulation, change only the numbers in the green and blue boxes</t>
  </si>
  <si>
    <t>Supply of foreign currency</t>
  </si>
  <si>
    <t>Demand for foreign currency</t>
  </si>
  <si>
    <t>Excess demand for US$</t>
  </si>
  <si>
    <t>Equilbrium exchange rate</t>
  </si>
  <si>
    <t>Pct outward shift in demand</t>
  </si>
  <si>
    <t>Model of foreign currency market</t>
  </si>
  <si>
    <t>thousand US$</t>
  </si>
  <si>
    <t xml:space="preserve">Change to simulate </t>
  </si>
  <si>
    <t>Pct increase in fixed exchange rate</t>
  </si>
  <si>
    <t>Results with fixed exchange rate</t>
  </si>
  <si>
    <t>Results with floating rate</t>
  </si>
  <si>
    <t>Fixed exchange rate</t>
  </si>
  <si>
    <t>Exchange</t>
  </si>
  <si>
    <t>rate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</si>
</sst>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?_);_(@_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0.000000"/>
    <numFmt numFmtId="174" formatCode="0.0000000"/>
    <numFmt numFmtId="175" formatCode="[$-409]dddd\,\ mmmm\ dd\,\ yyyy"/>
    <numFmt numFmtId="176" formatCode="[$-409]h:mm:ss\ AM/PM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9" fontId="0" fillId="0" borderId="0" xfId="57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43" fontId="0" fillId="0" borderId="11" xfId="42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15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67" fontId="0" fillId="0" borderId="17" xfId="0" applyNumberFormat="1" applyBorder="1" applyAlignment="1">
      <alignment/>
    </xf>
    <xf numFmtId="165" fontId="0" fillId="33" borderId="0" xfId="42" applyNumberFormat="1" applyFont="1" applyFill="1" applyAlignment="1">
      <alignment/>
    </xf>
    <xf numFmtId="9" fontId="0" fillId="33" borderId="0" xfId="57" applyFont="1" applyFill="1" applyAlignment="1">
      <alignment/>
    </xf>
    <xf numFmtId="43" fontId="0" fillId="33" borderId="0" xfId="42" applyNumberFormat="1" applyFont="1" applyFill="1" applyAlignment="1">
      <alignment/>
    </xf>
    <xf numFmtId="4" fontId="0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34" borderId="0" xfId="42" applyNumberFormat="1" applyFont="1" applyFill="1" applyAlignment="1">
      <alignment/>
    </xf>
    <xf numFmtId="9" fontId="0" fillId="34" borderId="0" xfId="57" applyFont="1" applyFill="1" applyAlignment="1">
      <alignment/>
    </xf>
    <xf numFmtId="9" fontId="0" fillId="34" borderId="11" xfId="57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165" fontId="0" fillId="33" borderId="0" xfId="42" applyNumberFormat="1" applyFont="1" applyFill="1" applyAlignment="1">
      <alignment/>
    </xf>
    <xf numFmtId="1" fontId="0" fillId="0" borderId="0" xfId="0" applyNumberFormat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165" fontId="0" fillId="0" borderId="15" xfId="42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43" fontId="0" fillId="34" borderId="0" xfId="42" applyNumberFormat="1" applyFont="1" applyFill="1" applyAlignment="1">
      <alignment/>
    </xf>
    <xf numFmtId="0" fontId="0" fillId="0" borderId="0" xfId="0" applyFill="1" applyAlignment="1">
      <alignment/>
    </xf>
    <xf numFmtId="165" fontId="0" fillId="34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right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42" applyNumberFormat="1" applyFont="1" applyFill="1" applyAlignment="1">
      <alignment/>
    </xf>
    <xf numFmtId="9" fontId="0" fillId="35" borderId="0" xfId="57" applyFont="1" applyFill="1" applyAlignment="1">
      <alignment/>
    </xf>
    <xf numFmtId="165" fontId="0" fillId="34" borderId="11" xfId="42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42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11" xfId="0" applyNumberFormat="1" applyBorder="1" applyAlignment="1">
      <alignment/>
    </xf>
    <xf numFmtId="165" fontId="0" fillId="34" borderId="11" xfId="42" applyNumberFormat="1" applyFont="1" applyFill="1" applyBorder="1" applyAlignment="1">
      <alignment/>
    </xf>
    <xf numFmtId="3" fontId="0" fillId="34" borderId="0" xfId="44" applyNumberFormat="1" applyFont="1" applyFill="1" applyAlignment="1">
      <alignment/>
    </xf>
    <xf numFmtId="3" fontId="0" fillId="34" borderId="11" xfId="44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and demand for foreign currency</a:t>
            </a:r>
          </a:p>
        </c:rich>
      </c:tx>
      <c:layout>
        <c:manualLayout>
          <c:xMode val="factor"/>
          <c:yMode val="factor"/>
          <c:x val="-0.009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5"/>
          <c:w val="0.91475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v>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Calculations!$H$9:$H$108</c:f>
              <c:numCache>
                <c:ptCount val="100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  <c:pt idx="3">
                  <c:v>60000</c:v>
                </c:pt>
                <c:pt idx="4">
                  <c:v>75000</c:v>
                </c:pt>
                <c:pt idx="5">
                  <c:v>90000</c:v>
                </c:pt>
                <c:pt idx="6">
                  <c:v>105000</c:v>
                </c:pt>
                <c:pt idx="7">
                  <c:v>120000</c:v>
                </c:pt>
                <c:pt idx="8">
                  <c:v>135000</c:v>
                </c:pt>
                <c:pt idx="9">
                  <c:v>150000</c:v>
                </c:pt>
                <c:pt idx="10">
                  <c:v>165000</c:v>
                </c:pt>
                <c:pt idx="11">
                  <c:v>180000</c:v>
                </c:pt>
                <c:pt idx="12">
                  <c:v>195000</c:v>
                </c:pt>
                <c:pt idx="13">
                  <c:v>210000</c:v>
                </c:pt>
                <c:pt idx="14">
                  <c:v>225000</c:v>
                </c:pt>
                <c:pt idx="15">
                  <c:v>240000</c:v>
                </c:pt>
                <c:pt idx="16">
                  <c:v>255000</c:v>
                </c:pt>
                <c:pt idx="17">
                  <c:v>270000</c:v>
                </c:pt>
                <c:pt idx="18">
                  <c:v>285000</c:v>
                </c:pt>
                <c:pt idx="19">
                  <c:v>300000</c:v>
                </c:pt>
                <c:pt idx="20">
                  <c:v>315000</c:v>
                </c:pt>
                <c:pt idx="21">
                  <c:v>330000</c:v>
                </c:pt>
                <c:pt idx="22">
                  <c:v>345000</c:v>
                </c:pt>
                <c:pt idx="23">
                  <c:v>360000</c:v>
                </c:pt>
                <c:pt idx="24">
                  <c:v>375000</c:v>
                </c:pt>
                <c:pt idx="25">
                  <c:v>390000</c:v>
                </c:pt>
                <c:pt idx="26">
                  <c:v>405000</c:v>
                </c:pt>
                <c:pt idx="27">
                  <c:v>420000</c:v>
                </c:pt>
                <c:pt idx="28">
                  <c:v>435000</c:v>
                </c:pt>
                <c:pt idx="29">
                  <c:v>450000</c:v>
                </c:pt>
                <c:pt idx="30">
                  <c:v>465000</c:v>
                </c:pt>
                <c:pt idx="31">
                  <c:v>480000</c:v>
                </c:pt>
                <c:pt idx="32">
                  <c:v>495000</c:v>
                </c:pt>
                <c:pt idx="33">
                  <c:v>510000</c:v>
                </c:pt>
                <c:pt idx="34">
                  <c:v>525000</c:v>
                </c:pt>
                <c:pt idx="35">
                  <c:v>540000</c:v>
                </c:pt>
                <c:pt idx="36">
                  <c:v>555000</c:v>
                </c:pt>
                <c:pt idx="37">
                  <c:v>570000</c:v>
                </c:pt>
                <c:pt idx="38">
                  <c:v>585000</c:v>
                </c:pt>
                <c:pt idx="39">
                  <c:v>600000</c:v>
                </c:pt>
                <c:pt idx="40">
                  <c:v>615000</c:v>
                </c:pt>
                <c:pt idx="41">
                  <c:v>630000</c:v>
                </c:pt>
                <c:pt idx="42">
                  <c:v>645000</c:v>
                </c:pt>
                <c:pt idx="43">
                  <c:v>660000</c:v>
                </c:pt>
                <c:pt idx="44">
                  <c:v>675000</c:v>
                </c:pt>
                <c:pt idx="45">
                  <c:v>690000</c:v>
                </c:pt>
                <c:pt idx="46">
                  <c:v>705000</c:v>
                </c:pt>
                <c:pt idx="47">
                  <c:v>720000</c:v>
                </c:pt>
                <c:pt idx="48">
                  <c:v>735000</c:v>
                </c:pt>
                <c:pt idx="49">
                  <c:v>750000</c:v>
                </c:pt>
                <c:pt idx="50">
                  <c:v>765000</c:v>
                </c:pt>
                <c:pt idx="51">
                  <c:v>780000</c:v>
                </c:pt>
                <c:pt idx="52">
                  <c:v>795000</c:v>
                </c:pt>
                <c:pt idx="53">
                  <c:v>810000</c:v>
                </c:pt>
                <c:pt idx="54">
                  <c:v>825000</c:v>
                </c:pt>
                <c:pt idx="55">
                  <c:v>840000</c:v>
                </c:pt>
                <c:pt idx="56">
                  <c:v>855000</c:v>
                </c:pt>
                <c:pt idx="57">
                  <c:v>870000</c:v>
                </c:pt>
                <c:pt idx="58">
                  <c:v>885000</c:v>
                </c:pt>
                <c:pt idx="59">
                  <c:v>900000</c:v>
                </c:pt>
                <c:pt idx="60">
                  <c:v>915000</c:v>
                </c:pt>
                <c:pt idx="61">
                  <c:v>930000</c:v>
                </c:pt>
                <c:pt idx="62">
                  <c:v>945000</c:v>
                </c:pt>
                <c:pt idx="63">
                  <c:v>960000</c:v>
                </c:pt>
                <c:pt idx="64">
                  <c:v>975000</c:v>
                </c:pt>
                <c:pt idx="65">
                  <c:v>990000</c:v>
                </c:pt>
                <c:pt idx="66">
                  <c:v>1005000</c:v>
                </c:pt>
                <c:pt idx="67">
                  <c:v>1020000</c:v>
                </c:pt>
                <c:pt idx="68">
                  <c:v>1035000</c:v>
                </c:pt>
                <c:pt idx="69">
                  <c:v>1050000</c:v>
                </c:pt>
                <c:pt idx="70">
                  <c:v>1065000</c:v>
                </c:pt>
                <c:pt idx="71">
                  <c:v>1080000</c:v>
                </c:pt>
                <c:pt idx="72">
                  <c:v>1095000</c:v>
                </c:pt>
                <c:pt idx="73">
                  <c:v>1110000</c:v>
                </c:pt>
                <c:pt idx="74">
                  <c:v>1125000</c:v>
                </c:pt>
                <c:pt idx="75">
                  <c:v>1140000</c:v>
                </c:pt>
                <c:pt idx="76">
                  <c:v>1155000</c:v>
                </c:pt>
                <c:pt idx="77">
                  <c:v>1170000</c:v>
                </c:pt>
                <c:pt idx="78">
                  <c:v>1185000</c:v>
                </c:pt>
                <c:pt idx="79">
                  <c:v>1200000</c:v>
                </c:pt>
                <c:pt idx="80">
                  <c:v>1215000</c:v>
                </c:pt>
                <c:pt idx="81">
                  <c:v>1230000</c:v>
                </c:pt>
                <c:pt idx="82">
                  <c:v>1245000</c:v>
                </c:pt>
                <c:pt idx="83">
                  <c:v>1260000</c:v>
                </c:pt>
                <c:pt idx="84">
                  <c:v>1275000</c:v>
                </c:pt>
                <c:pt idx="85">
                  <c:v>1290000</c:v>
                </c:pt>
                <c:pt idx="86">
                  <c:v>1305000</c:v>
                </c:pt>
                <c:pt idx="87">
                  <c:v>1320000</c:v>
                </c:pt>
                <c:pt idx="88">
                  <c:v>1335000</c:v>
                </c:pt>
                <c:pt idx="89">
                  <c:v>1350000</c:v>
                </c:pt>
                <c:pt idx="90">
                  <c:v>1365000</c:v>
                </c:pt>
                <c:pt idx="91">
                  <c:v>1380000</c:v>
                </c:pt>
                <c:pt idx="92">
                  <c:v>1395000</c:v>
                </c:pt>
                <c:pt idx="93">
                  <c:v>1410000</c:v>
                </c:pt>
                <c:pt idx="94">
                  <c:v>1425000</c:v>
                </c:pt>
                <c:pt idx="95">
                  <c:v>1440000</c:v>
                </c:pt>
                <c:pt idx="96">
                  <c:v>1455000</c:v>
                </c:pt>
                <c:pt idx="97">
                  <c:v>1470000</c:v>
                </c:pt>
                <c:pt idx="98">
                  <c:v>1485000</c:v>
                </c:pt>
              </c:numCache>
            </c:numRef>
          </c:xVal>
          <c:yVal>
            <c:numRef>
              <c:f>Calculations!$I$9:$I$108</c:f>
              <c:numCache>
                <c:ptCount val="100"/>
                <c:pt idx="9">
                  <c:v>18.595041322314017</c:v>
                </c:pt>
                <c:pt idx="10">
                  <c:v>22.499999999999996</c:v>
                </c:pt>
                <c:pt idx="11">
                  <c:v>26.776859504132197</c:v>
                </c:pt>
                <c:pt idx="12">
                  <c:v>31.4256198347107</c:v>
                </c:pt>
                <c:pt idx="13">
                  <c:v>36.446280991735534</c:v>
                </c:pt>
                <c:pt idx="14">
                  <c:v>41.83884297520663</c:v>
                </c:pt>
                <c:pt idx="15">
                  <c:v>47.60330578512398</c:v>
                </c:pt>
                <c:pt idx="16">
                  <c:v>53.73966942148749</c:v>
                </c:pt>
                <c:pt idx="17">
                  <c:v>60.24793388429737</c:v>
                </c:pt>
                <c:pt idx="18">
                  <c:v>67.12809917355366</c:v>
                </c:pt>
                <c:pt idx="19">
                  <c:v>74.38016528925607</c:v>
                </c:pt>
                <c:pt idx="20">
                  <c:v>82.00413223140485</c:v>
                </c:pt>
                <c:pt idx="21">
                  <c:v>90</c:v>
                </c:pt>
                <c:pt idx="22">
                  <c:v>98.36776859504127</c:v>
                </c:pt>
                <c:pt idx="23">
                  <c:v>107.1074380165288</c:v>
                </c:pt>
                <c:pt idx="24">
                  <c:v>116.21900826446281</c:v>
                </c:pt>
                <c:pt idx="25">
                  <c:v>125.70247933884282</c:v>
                </c:pt>
                <c:pt idx="26">
                  <c:v>135.55785123966936</c:v>
                </c:pt>
                <c:pt idx="27">
                  <c:v>145.78512396694217</c:v>
                </c:pt>
                <c:pt idx="28">
                  <c:v>156.38429752066125</c:v>
                </c:pt>
                <c:pt idx="29">
                  <c:v>167.35537190082655</c:v>
                </c:pt>
                <c:pt idx="30">
                  <c:v>178.69834710743763</c:v>
                </c:pt>
                <c:pt idx="31">
                  <c:v>190.41322314049594</c:v>
                </c:pt>
                <c:pt idx="32">
                  <c:v>202.49999999999972</c:v>
                </c:pt>
                <c:pt idx="33">
                  <c:v>214.95867768595</c:v>
                </c:pt>
                <c:pt idx="34">
                  <c:v>227.78925619834672</c:v>
                </c:pt>
                <c:pt idx="35">
                  <c:v>240.9917355371895</c:v>
                </c:pt>
                <c:pt idx="36">
                  <c:v>254.56611570247895</c:v>
                </c:pt>
                <c:pt idx="37">
                  <c:v>268.5123966942147</c:v>
                </c:pt>
                <c:pt idx="38">
                  <c:v>282.83057851239596</c:v>
                </c:pt>
                <c:pt idx="39">
                  <c:v>297.52066115702434</c:v>
                </c:pt>
                <c:pt idx="40">
                  <c:v>312.58264462809854</c:v>
                </c:pt>
                <c:pt idx="41">
                  <c:v>328.01652892561947</c:v>
                </c:pt>
                <c:pt idx="42">
                  <c:v>343.8223140495863</c:v>
                </c:pt>
                <c:pt idx="43">
                  <c:v>360.00000000000006</c:v>
                </c:pt>
                <c:pt idx="44">
                  <c:v>376.5495867768592</c:v>
                </c:pt>
                <c:pt idx="45">
                  <c:v>393.47107438016513</c:v>
                </c:pt>
                <c:pt idx="46">
                  <c:v>410.7644628099163</c:v>
                </c:pt>
                <c:pt idx="47">
                  <c:v>428.4297520661153</c:v>
                </c:pt>
                <c:pt idx="48">
                  <c:v>446.4669421487604</c:v>
                </c:pt>
                <c:pt idx="49">
                  <c:v>464.8760330578513</c:v>
                </c:pt>
                <c:pt idx="50">
                  <c:v>483.6570247933886</c:v>
                </c:pt>
                <c:pt idx="51">
                  <c:v>502.8099173553714</c:v>
                </c:pt>
                <c:pt idx="52">
                  <c:v>522.334710743802</c:v>
                </c:pt>
                <c:pt idx="53">
                  <c:v>542.2314049586776</c:v>
                </c:pt>
                <c:pt idx="54">
                  <c:v>562.499999999999</c:v>
                </c:pt>
                <c:pt idx="55">
                  <c:v>583.1404958677688</c:v>
                </c:pt>
                <c:pt idx="56">
                  <c:v>604.1528925619823</c:v>
                </c:pt>
                <c:pt idx="57">
                  <c:v>625.5371900826451</c:v>
                </c:pt>
                <c:pt idx="58">
                  <c:v>647.293388429751</c:v>
                </c:pt>
                <c:pt idx="59">
                  <c:v>669.4214876033063</c:v>
                </c:pt>
                <c:pt idx="60">
                  <c:v>691.9214876033044</c:v>
                </c:pt>
                <c:pt idx="61">
                  <c:v>714.7933884297506</c:v>
                </c:pt>
                <c:pt idx="62">
                  <c:v>738.0371900826428</c:v>
                </c:pt>
                <c:pt idx="63">
                  <c:v>761.6528925619839</c:v>
                </c:pt>
                <c:pt idx="64">
                  <c:v>785.6404958677691</c:v>
                </c:pt>
                <c:pt idx="65">
                  <c:v>809.999999999999</c:v>
                </c:pt>
                <c:pt idx="66">
                  <c:v>834.7314049586782</c:v>
                </c:pt>
                <c:pt idx="67">
                  <c:v>859.8347107438002</c:v>
                </c:pt>
                <c:pt idx="68">
                  <c:v>885.3099173553704</c:v>
                </c:pt>
                <c:pt idx="69">
                  <c:v>911.157024793387</c:v>
                </c:pt>
                <c:pt idx="70">
                  <c:v>937.3760330578492</c:v>
                </c:pt>
                <c:pt idx="71">
                  <c:v>963.9669421487582</c:v>
                </c:pt>
                <c:pt idx="72">
                  <c:v>990.9297520661149</c:v>
                </c:pt>
                <c:pt idx="73">
                  <c:v>1018.2644628099159</c:v>
                </c:pt>
                <c:pt idx="74">
                  <c:v>1045.971074380164</c:v>
                </c:pt>
                <c:pt idx="75">
                  <c:v>1074.0495867768589</c:v>
                </c:pt>
                <c:pt idx="76">
                  <c:v>1102.5</c:v>
                </c:pt>
                <c:pt idx="77">
                  <c:v>1131.322314049584</c:v>
                </c:pt>
                <c:pt idx="78">
                  <c:v>1160.5165289256172</c:v>
                </c:pt>
                <c:pt idx="79">
                  <c:v>1190.0826446280976</c:v>
                </c:pt>
                <c:pt idx="80">
                  <c:v>1220.020661157023</c:v>
                </c:pt>
                <c:pt idx="81">
                  <c:v>1250.3305785123944</c:v>
                </c:pt>
                <c:pt idx="82">
                  <c:v>1281.012396694215</c:v>
                </c:pt>
                <c:pt idx="83">
                  <c:v>1312.066115702478</c:v>
                </c:pt>
                <c:pt idx="84">
                  <c:v>1343.49173553719</c:v>
                </c:pt>
                <c:pt idx="85">
                  <c:v>1375.2892561983454</c:v>
                </c:pt>
                <c:pt idx="86">
                  <c:v>1407.4586776859496</c:v>
                </c:pt>
                <c:pt idx="87">
                  <c:v>1440.0000000000005</c:v>
                </c:pt>
                <c:pt idx="88">
                  <c:v>1472.9132231404947</c:v>
                </c:pt>
                <c:pt idx="89">
                  <c:v>1506.1983471074373</c:v>
                </c:pt>
                <c:pt idx="90">
                  <c:v>1539.8553719008248</c:v>
                </c:pt>
                <c:pt idx="91">
                  <c:v>1573.884297520661</c:v>
                </c:pt>
                <c:pt idx="92">
                  <c:v>1608.2851239669426</c:v>
                </c:pt>
                <c:pt idx="93">
                  <c:v>1643.0578512396655</c:v>
                </c:pt>
                <c:pt idx="94">
                  <c:v>1678.2024793388389</c:v>
                </c:pt>
                <c:pt idx="95">
                  <c:v>1713.7190082644615</c:v>
                </c:pt>
                <c:pt idx="96">
                  <c:v>1749.607438016528</c:v>
                </c:pt>
                <c:pt idx="97">
                  <c:v>1785.8677685950418</c:v>
                </c:pt>
                <c:pt idx="98">
                  <c:v>1822.4999999999955</c:v>
                </c:pt>
              </c:numCache>
            </c:numRef>
          </c:yVal>
          <c:smooth val="1"/>
        </c:ser>
        <c:ser>
          <c:idx val="1"/>
          <c:order val="1"/>
          <c:tx>
            <c:v>Demand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Calculations!$H$9:$H$108</c:f>
              <c:numCache>
                <c:ptCount val="100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  <c:pt idx="3">
                  <c:v>60000</c:v>
                </c:pt>
                <c:pt idx="4">
                  <c:v>75000</c:v>
                </c:pt>
                <c:pt idx="5">
                  <c:v>90000</c:v>
                </c:pt>
                <c:pt idx="6">
                  <c:v>105000</c:v>
                </c:pt>
                <c:pt idx="7">
                  <c:v>120000</c:v>
                </c:pt>
                <c:pt idx="8">
                  <c:v>135000</c:v>
                </c:pt>
                <c:pt idx="9">
                  <c:v>150000</c:v>
                </c:pt>
                <c:pt idx="10">
                  <c:v>165000</c:v>
                </c:pt>
                <c:pt idx="11">
                  <c:v>180000</c:v>
                </c:pt>
                <c:pt idx="12">
                  <c:v>195000</c:v>
                </c:pt>
                <c:pt idx="13">
                  <c:v>210000</c:v>
                </c:pt>
                <c:pt idx="14">
                  <c:v>225000</c:v>
                </c:pt>
                <c:pt idx="15">
                  <c:v>240000</c:v>
                </c:pt>
                <c:pt idx="16">
                  <c:v>255000</c:v>
                </c:pt>
                <c:pt idx="17">
                  <c:v>270000</c:v>
                </c:pt>
                <c:pt idx="18">
                  <c:v>285000</c:v>
                </c:pt>
                <c:pt idx="19">
                  <c:v>300000</c:v>
                </c:pt>
                <c:pt idx="20">
                  <c:v>315000</c:v>
                </c:pt>
                <c:pt idx="21">
                  <c:v>330000</c:v>
                </c:pt>
                <c:pt idx="22">
                  <c:v>345000</c:v>
                </c:pt>
                <c:pt idx="23">
                  <c:v>360000</c:v>
                </c:pt>
                <c:pt idx="24">
                  <c:v>375000</c:v>
                </c:pt>
                <c:pt idx="25">
                  <c:v>390000</c:v>
                </c:pt>
                <c:pt idx="26">
                  <c:v>405000</c:v>
                </c:pt>
                <c:pt idx="27">
                  <c:v>420000</c:v>
                </c:pt>
                <c:pt idx="28">
                  <c:v>435000</c:v>
                </c:pt>
                <c:pt idx="29">
                  <c:v>450000</c:v>
                </c:pt>
                <c:pt idx="30">
                  <c:v>465000</c:v>
                </c:pt>
                <c:pt idx="31">
                  <c:v>480000</c:v>
                </c:pt>
                <c:pt idx="32">
                  <c:v>495000</c:v>
                </c:pt>
                <c:pt idx="33">
                  <c:v>510000</c:v>
                </c:pt>
                <c:pt idx="34">
                  <c:v>525000</c:v>
                </c:pt>
                <c:pt idx="35">
                  <c:v>540000</c:v>
                </c:pt>
                <c:pt idx="36">
                  <c:v>555000</c:v>
                </c:pt>
                <c:pt idx="37">
                  <c:v>570000</c:v>
                </c:pt>
                <c:pt idx="38">
                  <c:v>585000</c:v>
                </c:pt>
                <c:pt idx="39">
                  <c:v>600000</c:v>
                </c:pt>
                <c:pt idx="40">
                  <c:v>615000</c:v>
                </c:pt>
                <c:pt idx="41">
                  <c:v>630000</c:v>
                </c:pt>
                <c:pt idx="42">
                  <c:v>645000</c:v>
                </c:pt>
                <c:pt idx="43">
                  <c:v>660000</c:v>
                </c:pt>
                <c:pt idx="44">
                  <c:v>675000</c:v>
                </c:pt>
                <c:pt idx="45">
                  <c:v>690000</c:v>
                </c:pt>
                <c:pt idx="46">
                  <c:v>705000</c:v>
                </c:pt>
                <c:pt idx="47">
                  <c:v>720000</c:v>
                </c:pt>
                <c:pt idx="48">
                  <c:v>735000</c:v>
                </c:pt>
                <c:pt idx="49">
                  <c:v>750000</c:v>
                </c:pt>
                <c:pt idx="50">
                  <c:v>765000</c:v>
                </c:pt>
                <c:pt idx="51">
                  <c:v>780000</c:v>
                </c:pt>
                <c:pt idx="52">
                  <c:v>795000</c:v>
                </c:pt>
                <c:pt idx="53">
                  <c:v>810000</c:v>
                </c:pt>
                <c:pt idx="54">
                  <c:v>825000</c:v>
                </c:pt>
                <c:pt idx="55">
                  <c:v>840000</c:v>
                </c:pt>
                <c:pt idx="56">
                  <c:v>855000</c:v>
                </c:pt>
                <c:pt idx="57">
                  <c:v>870000</c:v>
                </c:pt>
                <c:pt idx="58">
                  <c:v>885000</c:v>
                </c:pt>
                <c:pt idx="59">
                  <c:v>900000</c:v>
                </c:pt>
                <c:pt idx="60">
                  <c:v>915000</c:v>
                </c:pt>
                <c:pt idx="61">
                  <c:v>930000</c:v>
                </c:pt>
                <c:pt idx="62">
                  <c:v>945000</c:v>
                </c:pt>
                <c:pt idx="63">
                  <c:v>960000</c:v>
                </c:pt>
                <c:pt idx="64">
                  <c:v>975000</c:v>
                </c:pt>
                <c:pt idx="65">
                  <c:v>990000</c:v>
                </c:pt>
                <c:pt idx="66">
                  <c:v>1005000</c:v>
                </c:pt>
                <c:pt idx="67">
                  <c:v>1020000</c:v>
                </c:pt>
                <c:pt idx="68">
                  <c:v>1035000</c:v>
                </c:pt>
                <c:pt idx="69">
                  <c:v>1050000</c:v>
                </c:pt>
                <c:pt idx="70">
                  <c:v>1065000</c:v>
                </c:pt>
                <c:pt idx="71">
                  <c:v>1080000</c:v>
                </c:pt>
                <c:pt idx="72">
                  <c:v>1095000</c:v>
                </c:pt>
                <c:pt idx="73">
                  <c:v>1110000</c:v>
                </c:pt>
                <c:pt idx="74">
                  <c:v>1125000</c:v>
                </c:pt>
                <c:pt idx="75">
                  <c:v>1140000</c:v>
                </c:pt>
                <c:pt idx="76">
                  <c:v>1155000</c:v>
                </c:pt>
                <c:pt idx="77">
                  <c:v>1170000</c:v>
                </c:pt>
                <c:pt idx="78">
                  <c:v>1185000</c:v>
                </c:pt>
                <c:pt idx="79">
                  <c:v>1200000</c:v>
                </c:pt>
                <c:pt idx="80">
                  <c:v>1215000</c:v>
                </c:pt>
                <c:pt idx="81">
                  <c:v>1230000</c:v>
                </c:pt>
                <c:pt idx="82">
                  <c:v>1245000</c:v>
                </c:pt>
                <c:pt idx="83">
                  <c:v>1260000</c:v>
                </c:pt>
                <c:pt idx="84">
                  <c:v>1275000</c:v>
                </c:pt>
                <c:pt idx="85">
                  <c:v>1290000</c:v>
                </c:pt>
                <c:pt idx="86">
                  <c:v>1305000</c:v>
                </c:pt>
                <c:pt idx="87">
                  <c:v>1320000</c:v>
                </c:pt>
                <c:pt idx="88">
                  <c:v>1335000</c:v>
                </c:pt>
                <c:pt idx="89">
                  <c:v>1350000</c:v>
                </c:pt>
                <c:pt idx="90">
                  <c:v>1365000</c:v>
                </c:pt>
                <c:pt idx="91">
                  <c:v>1380000</c:v>
                </c:pt>
                <c:pt idx="92">
                  <c:v>1395000</c:v>
                </c:pt>
                <c:pt idx="93">
                  <c:v>1410000</c:v>
                </c:pt>
                <c:pt idx="94">
                  <c:v>1425000</c:v>
                </c:pt>
                <c:pt idx="95">
                  <c:v>1440000</c:v>
                </c:pt>
                <c:pt idx="96">
                  <c:v>1455000</c:v>
                </c:pt>
                <c:pt idx="97">
                  <c:v>1470000</c:v>
                </c:pt>
                <c:pt idx="98">
                  <c:v>1485000</c:v>
                </c:pt>
              </c:numCache>
            </c:numRef>
          </c:xVal>
          <c:yVal>
            <c:numRef>
              <c:f>Calculations!$J$9:$J$108</c:f>
              <c:numCache>
                <c:ptCount val="100"/>
                <c:pt idx="9">
                  <c:v>3361.1111111111145</c:v>
                </c:pt>
                <c:pt idx="10">
                  <c:v>2777.777777777776</c:v>
                </c:pt>
                <c:pt idx="11">
                  <c:v>2334.104938271606</c:v>
                </c:pt>
                <c:pt idx="12">
                  <c:v>1988.8231426692976</c:v>
                </c:pt>
                <c:pt idx="13">
                  <c:v>1714.8526077097492</c:v>
                </c:pt>
                <c:pt idx="14">
                  <c:v>1493.8271604938252</c:v>
                </c:pt>
                <c:pt idx="15">
                  <c:v>1312.9340277777765</c:v>
                </c:pt>
                <c:pt idx="16">
                  <c:v>1163.0142252979638</c:v>
                </c:pt>
                <c:pt idx="17">
                  <c:v>1037.3799725651595</c:v>
                </c:pt>
                <c:pt idx="18">
                  <c:v>931.0557094490613</c:v>
                </c:pt>
                <c:pt idx="19">
                  <c:v>840.2777777777785</c:v>
                </c:pt>
                <c:pt idx="20">
                  <c:v>762.1567145376673</c:v>
                </c:pt>
                <c:pt idx="21">
                  <c:v>694.4444444444439</c:v>
                </c:pt>
                <c:pt idx="22">
                  <c:v>635.3707204368828</c:v>
                </c:pt>
                <c:pt idx="23">
                  <c:v>583.5262345679014</c:v>
                </c:pt>
                <c:pt idx="24">
                  <c:v>537.7777777777773</c:v>
                </c:pt>
                <c:pt idx="25">
                  <c:v>497.2057856673243</c:v>
                </c:pt>
                <c:pt idx="26">
                  <c:v>461.05776558451436</c:v>
                </c:pt>
                <c:pt idx="27">
                  <c:v>428.7131519274372</c:v>
                </c:pt>
                <c:pt idx="28">
                  <c:v>399.6564935922837</c:v>
                </c:pt>
                <c:pt idx="29">
                  <c:v>373.45679012345624</c:v>
                </c:pt>
                <c:pt idx="30">
                  <c:v>349.7514163487113</c:v>
                </c:pt>
                <c:pt idx="31">
                  <c:v>328.23350694444406</c:v>
                </c:pt>
                <c:pt idx="32">
                  <c:v>308.64197530864215</c:v>
                </c:pt>
                <c:pt idx="33">
                  <c:v>290.7535563244909</c:v>
                </c:pt>
                <c:pt idx="34">
                  <c:v>274.37641723356035</c:v>
                </c:pt>
                <c:pt idx="35">
                  <c:v>259.3449931412899</c:v>
                </c:pt>
                <c:pt idx="36">
                  <c:v>245.5157860563268</c:v>
                </c:pt>
                <c:pt idx="37">
                  <c:v>232.7639273622653</c:v>
                </c:pt>
                <c:pt idx="38">
                  <c:v>220.98034918547776</c:v>
                </c:pt>
                <c:pt idx="39">
                  <c:v>210.06944444444457</c:v>
                </c:pt>
                <c:pt idx="40">
                  <c:v>199.94712142243395</c:v>
                </c:pt>
                <c:pt idx="41">
                  <c:v>190.5391786344168</c:v>
                </c:pt>
                <c:pt idx="42">
                  <c:v>181.77994110930845</c:v>
                </c:pt>
                <c:pt idx="43">
                  <c:v>173.61111111111094</c:v>
                </c:pt>
                <c:pt idx="44">
                  <c:v>165.98079561042522</c:v>
                </c:pt>
                <c:pt idx="45">
                  <c:v>158.84268010922068</c:v>
                </c:pt>
                <c:pt idx="46">
                  <c:v>152.1553241788645</c:v>
                </c:pt>
                <c:pt idx="47">
                  <c:v>145.88155864197532</c:v>
                </c:pt>
                <c:pt idx="48">
                  <c:v>139.98796797630604</c:v>
                </c:pt>
                <c:pt idx="49">
                  <c:v>134.44444444444431</c:v>
                </c:pt>
                <c:pt idx="50">
                  <c:v>129.22380281088456</c:v>
                </c:pt>
                <c:pt idx="51">
                  <c:v>124.30144641683106</c:v>
                </c:pt>
                <c:pt idx="52">
                  <c:v>119.65507693524764</c:v>
                </c:pt>
                <c:pt idx="53">
                  <c:v>115.26444139612856</c:v>
                </c:pt>
                <c:pt idx="54">
                  <c:v>111.11111111111121</c:v>
                </c:pt>
                <c:pt idx="55">
                  <c:v>107.17828798185928</c:v>
                </c:pt>
                <c:pt idx="56">
                  <c:v>103.45063438322916</c:v>
                </c:pt>
                <c:pt idx="57">
                  <c:v>99.91412339807091</c:v>
                </c:pt>
                <c:pt idx="58">
                  <c:v>96.55590666794353</c:v>
                </c:pt>
                <c:pt idx="59">
                  <c:v>93.36419753086405</c:v>
                </c:pt>
                <c:pt idx="60">
                  <c:v>90.32816745797139</c:v>
                </c:pt>
                <c:pt idx="61">
                  <c:v>87.43785408717781</c:v>
                </c:pt>
                <c:pt idx="62">
                  <c:v>84.68407939307424</c:v>
                </c:pt>
                <c:pt idx="63">
                  <c:v>82.058376736111</c:v>
                </c:pt>
                <c:pt idx="64">
                  <c:v>79.55292570677175</c:v>
                </c:pt>
                <c:pt idx="65">
                  <c:v>77.16049382716052</c:v>
                </c:pt>
                <c:pt idx="66">
                  <c:v>74.87438429741827</c:v>
                </c:pt>
                <c:pt idx="67">
                  <c:v>72.68838908112271</c:v>
                </c:pt>
                <c:pt idx="68">
                  <c:v>70.59674671520928</c:v>
                </c:pt>
                <c:pt idx="69">
                  <c:v>68.59410430839007</c:v>
                </c:pt>
                <c:pt idx="70">
                  <c:v>66.67548325949446</c:v>
                </c:pt>
                <c:pt idx="71">
                  <c:v>64.83624828532245</c:v>
                </c:pt>
                <c:pt idx="72">
                  <c:v>63.072079397844085</c:v>
                </c:pt>
                <c:pt idx="73">
                  <c:v>61.37894651408168</c:v>
                </c:pt>
                <c:pt idx="74">
                  <c:v>59.7530864197531</c:v>
                </c:pt>
                <c:pt idx="75">
                  <c:v>58.19098184056631</c:v>
                </c:pt>
                <c:pt idx="76">
                  <c:v>56.68934240362807</c:v>
                </c:pt>
                <c:pt idx="77">
                  <c:v>55.245087296369434</c:v>
                </c:pt>
                <c:pt idx="78">
                  <c:v>53.855329452189004</c:v>
                </c:pt>
                <c:pt idx="79">
                  <c:v>52.517361111111136</c:v>
                </c:pt>
                <c:pt idx="80">
                  <c:v>51.22864062050165</c:v>
                </c:pt>
                <c:pt idx="81">
                  <c:v>49.98678035560848</c:v>
                </c:pt>
                <c:pt idx="82">
                  <c:v>48.78953565265071</c:v>
                </c:pt>
                <c:pt idx="83">
                  <c:v>47.63479465860419</c:v>
                </c:pt>
                <c:pt idx="84">
                  <c:v>46.520569011918454</c:v>
                </c:pt>
                <c:pt idx="85">
                  <c:v>45.444985277327106</c:v>
                </c:pt>
                <c:pt idx="86">
                  <c:v>44.406277065809356</c:v>
                </c:pt>
                <c:pt idx="87">
                  <c:v>43.40277777777773</c:v>
                </c:pt>
                <c:pt idx="88">
                  <c:v>42.432913913787544</c:v>
                </c:pt>
                <c:pt idx="89">
                  <c:v>41.4951989026063</c:v>
                </c:pt>
                <c:pt idx="90">
                  <c:v>40.58822740141422</c:v>
                </c:pt>
                <c:pt idx="91">
                  <c:v>39.71067002730516</c:v>
                </c:pt>
                <c:pt idx="92">
                  <c:v>38.86126848319005</c:v>
                </c:pt>
                <c:pt idx="93">
                  <c:v>38.03883104471612</c:v>
                </c:pt>
                <c:pt idx="94">
                  <c:v>37.242228377962505</c:v>
                </c:pt>
                <c:pt idx="95">
                  <c:v>36.47038966049382</c:v>
                </c:pt>
                <c:pt idx="96">
                  <c:v>35.72229898088118</c:v>
                </c:pt>
                <c:pt idx="97">
                  <c:v>34.9969919940765</c:v>
                </c:pt>
                <c:pt idx="98">
                  <c:v>34.29355281207139</c:v>
                </c:pt>
              </c:numCache>
            </c:numRef>
          </c:yVal>
          <c:smooth val="1"/>
        </c:ser>
        <c:ser>
          <c:idx val="2"/>
          <c:order val="2"/>
          <c:tx>
            <c:v>Fixed exchange rate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Calculations!$H$9:$H$108</c:f>
              <c:numCache>
                <c:ptCount val="100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  <c:pt idx="3">
                  <c:v>60000</c:v>
                </c:pt>
                <c:pt idx="4">
                  <c:v>75000</c:v>
                </c:pt>
                <c:pt idx="5">
                  <c:v>90000</c:v>
                </c:pt>
                <c:pt idx="6">
                  <c:v>105000</c:v>
                </c:pt>
                <c:pt idx="7">
                  <c:v>120000</c:v>
                </c:pt>
                <c:pt idx="8">
                  <c:v>135000</c:v>
                </c:pt>
                <c:pt idx="9">
                  <c:v>150000</c:v>
                </c:pt>
                <c:pt idx="10">
                  <c:v>165000</c:v>
                </c:pt>
                <c:pt idx="11">
                  <c:v>180000</c:v>
                </c:pt>
                <c:pt idx="12">
                  <c:v>195000</c:v>
                </c:pt>
                <c:pt idx="13">
                  <c:v>210000</c:v>
                </c:pt>
                <c:pt idx="14">
                  <c:v>225000</c:v>
                </c:pt>
                <c:pt idx="15">
                  <c:v>240000</c:v>
                </c:pt>
                <c:pt idx="16">
                  <c:v>255000</c:v>
                </c:pt>
                <c:pt idx="17">
                  <c:v>270000</c:v>
                </c:pt>
                <c:pt idx="18">
                  <c:v>285000</c:v>
                </c:pt>
                <c:pt idx="19">
                  <c:v>300000</c:v>
                </c:pt>
                <c:pt idx="20">
                  <c:v>315000</c:v>
                </c:pt>
                <c:pt idx="21">
                  <c:v>330000</c:v>
                </c:pt>
                <c:pt idx="22">
                  <c:v>345000</c:v>
                </c:pt>
                <c:pt idx="23">
                  <c:v>360000</c:v>
                </c:pt>
                <c:pt idx="24">
                  <c:v>375000</c:v>
                </c:pt>
                <c:pt idx="25">
                  <c:v>390000</c:v>
                </c:pt>
                <c:pt idx="26">
                  <c:v>405000</c:v>
                </c:pt>
                <c:pt idx="27">
                  <c:v>420000</c:v>
                </c:pt>
                <c:pt idx="28">
                  <c:v>435000</c:v>
                </c:pt>
                <c:pt idx="29">
                  <c:v>450000</c:v>
                </c:pt>
                <c:pt idx="30">
                  <c:v>465000</c:v>
                </c:pt>
                <c:pt idx="31">
                  <c:v>480000</c:v>
                </c:pt>
                <c:pt idx="32">
                  <c:v>495000</c:v>
                </c:pt>
                <c:pt idx="33">
                  <c:v>510000</c:v>
                </c:pt>
                <c:pt idx="34">
                  <c:v>525000</c:v>
                </c:pt>
                <c:pt idx="35">
                  <c:v>540000</c:v>
                </c:pt>
                <c:pt idx="36">
                  <c:v>555000</c:v>
                </c:pt>
                <c:pt idx="37">
                  <c:v>570000</c:v>
                </c:pt>
                <c:pt idx="38">
                  <c:v>585000</c:v>
                </c:pt>
                <c:pt idx="39">
                  <c:v>600000</c:v>
                </c:pt>
                <c:pt idx="40">
                  <c:v>615000</c:v>
                </c:pt>
                <c:pt idx="41">
                  <c:v>630000</c:v>
                </c:pt>
                <c:pt idx="42">
                  <c:v>645000</c:v>
                </c:pt>
                <c:pt idx="43">
                  <c:v>660000</c:v>
                </c:pt>
                <c:pt idx="44">
                  <c:v>675000</c:v>
                </c:pt>
                <c:pt idx="45">
                  <c:v>690000</c:v>
                </c:pt>
                <c:pt idx="46">
                  <c:v>705000</c:v>
                </c:pt>
                <c:pt idx="47">
                  <c:v>720000</c:v>
                </c:pt>
                <c:pt idx="48">
                  <c:v>735000</c:v>
                </c:pt>
                <c:pt idx="49">
                  <c:v>750000</c:v>
                </c:pt>
                <c:pt idx="50">
                  <c:v>765000</c:v>
                </c:pt>
                <c:pt idx="51">
                  <c:v>780000</c:v>
                </c:pt>
                <c:pt idx="52">
                  <c:v>795000</c:v>
                </c:pt>
                <c:pt idx="53">
                  <c:v>810000</c:v>
                </c:pt>
                <c:pt idx="54">
                  <c:v>825000</c:v>
                </c:pt>
                <c:pt idx="55">
                  <c:v>840000</c:v>
                </c:pt>
                <c:pt idx="56">
                  <c:v>855000</c:v>
                </c:pt>
                <c:pt idx="57">
                  <c:v>870000</c:v>
                </c:pt>
                <c:pt idx="58">
                  <c:v>885000</c:v>
                </c:pt>
                <c:pt idx="59">
                  <c:v>900000</c:v>
                </c:pt>
                <c:pt idx="60">
                  <c:v>915000</c:v>
                </c:pt>
                <c:pt idx="61">
                  <c:v>930000</c:v>
                </c:pt>
                <c:pt idx="62">
                  <c:v>945000</c:v>
                </c:pt>
                <c:pt idx="63">
                  <c:v>960000</c:v>
                </c:pt>
                <c:pt idx="64">
                  <c:v>975000</c:v>
                </c:pt>
                <c:pt idx="65">
                  <c:v>990000</c:v>
                </c:pt>
                <c:pt idx="66">
                  <c:v>1005000</c:v>
                </c:pt>
                <c:pt idx="67">
                  <c:v>1020000</c:v>
                </c:pt>
                <c:pt idx="68">
                  <c:v>1035000</c:v>
                </c:pt>
                <c:pt idx="69">
                  <c:v>1050000</c:v>
                </c:pt>
                <c:pt idx="70">
                  <c:v>1065000</c:v>
                </c:pt>
                <c:pt idx="71">
                  <c:v>1080000</c:v>
                </c:pt>
                <c:pt idx="72">
                  <c:v>1095000</c:v>
                </c:pt>
                <c:pt idx="73">
                  <c:v>1110000</c:v>
                </c:pt>
                <c:pt idx="74">
                  <c:v>1125000</c:v>
                </c:pt>
                <c:pt idx="75">
                  <c:v>1140000</c:v>
                </c:pt>
                <c:pt idx="76">
                  <c:v>1155000</c:v>
                </c:pt>
                <c:pt idx="77">
                  <c:v>1170000</c:v>
                </c:pt>
                <c:pt idx="78">
                  <c:v>1185000</c:v>
                </c:pt>
                <c:pt idx="79">
                  <c:v>1200000</c:v>
                </c:pt>
                <c:pt idx="80">
                  <c:v>1215000</c:v>
                </c:pt>
                <c:pt idx="81">
                  <c:v>1230000</c:v>
                </c:pt>
                <c:pt idx="82">
                  <c:v>1245000</c:v>
                </c:pt>
                <c:pt idx="83">
                  <c:v>1260000</c:v>
                </c:pt>
                <c:pt idx="84">
                  <c:v>1275000</c:v>
                </c:pt>
                <c:pt idx="85">
                  <c:v>1290000</c:v>
                </c:pt>
                <c:pt idx="86">
                  <c:v>1305000</c:v>
                </c:pt>
                <c:pt idx="87">
                  <c:v>1320000</c:v>
                </c:pt>
                <c:pt idx="88">
                  <c:v>1335000</c:v>
                </c:pt>
                <c:pt idx="89">
                  <c:v>1350000</c:v>
                </c:pt>
                <c:pt idx="90">
                  <c:v>1365000</c:v>
                </c:pt>
                <c:pt idx="91">
                  <c:v>1380000</c:v>
                </c:pt>
                <c:pt idx="92">
                  <c:v>1395000</c:v>
                </c:pt>
                <c:pt idx="93">
                  <c:v>1410000</c:v>
                </c:pt>
                <c:pt idx="94">
                  <c:v>1425000</c:v>
                </c:pt>
                <c:pt idx="95">
                  <c:v>1440000</c:v>
                </c:pt>
                <c:pt idx="96">
                  <c:v>1455000</c:v>
                </c:pt>
                <c:pt idx="97">
                  <c:v>1470000</c:v>
                </c:pt>
                <c:pt idx="98">
                  <c:v>1485000</c:v>
                </c:pt>
              </c:numCache>
            </c:numRef>
          </c:xVal>
          <c:yVal>
            <c:numRef>
              <c:f>Calculations!$K$9:$K$108</c:f>
              <c:numCache>
                <c:ptCount val="10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</c:numCache>
            </c:numRef>
          </c:yVal>
          <c:smooth val="1"/>
        </c:ser>
        <c:ser>
          <c:idx val="3"/>
          <c:order val="3"/>
          <c:tx>
            <c:v>Supply (after)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Calculations!$H$9:$H$108</c:f>
              <c:numCache>
                <c:ptCount val="100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  <c:pt idx="3">
                  <c:v>60000</c:v>
                </c:pt>
                <c:pt idx="4">
                  <c:v>75000</c:v>
                </c:pt>
                <c:pt idx="5">
                  <c:v>90000</c:v>
                </c:pt>
                <c:pt idx="6">
                  <c:v>105000</c:v>
                </c:pt>
                <c:pt idx="7">
                  <c:v>120000</c:v>
                </c:pt>
                <c:pt idx="8">
                  <c:v>135000</c:v>
                </c:pt>
                <c:pt idx="9">
                  <c:v>150000</c:v>
                </c:pt>
                <c:pt idx="10">
                  <c:v>165000</c:v>
                </c:pt>
                <c:pt idx="11">
                  <c:v>180000</c:v>
                </c:pt>
                <c:pt idx="12">
                  <c:v>195000</c:v>
                </c:pt>
                <c:pt idx="13">
                  <c:v>210000</c:v>
                </c:pt>
                <c:pt idx="14">
                  <c:v>225000</c:v>
                </c:pt>
                <c:pt idx="15">
                  <c:v>240000</c:v>
                </c:pt>
                <c:pt idx="16">
                  <c:v>255000</c:v>
                </c:pt>
                <c:pt idx="17">
                  <c:v>270000</c:v>
                </c:pt>
                <c:pt idx="18">
                  <c:v>285000</c:v>
                </c:pt>
                <c:pt idx="19">
                  <c:v>300000</c:v>
                </c:pt>
                <c:pt idx="20">
                  <c:v>315000</c:v>
                </c:pt>
                <c:pt idx="21">
                  <c:v>330000</c:v>
                </c:pt>
                <c:pt idx="22">
                  <c:v>345000</c:v>
                </c:pt>
                <c:pt idx="23">
                  <c:v>360000</c:v>
                </c:pt>
                <c:pt idx="24">
                  <c:v>375000</c:v>
                </c:pt>
                <c:pt idx="25">
                  <c:v>390000</c:v>
                </c:pt>
                <c:pt idx="26">
                  <c:v>405000</c:v>
                </c:pt>
                <c:pt idx="27">
                  <c:v>420000</c:v>
                </c:pt>
                <c:pt idx="28">
                  <c:v>435000</c:v>
                </c:pt>
                <c:pt idx="29">
                  <c:v>450000</c:v>
                </c:pt>
                <c:pt idx="30">
                  <c:v>465000</c:v>
                </c:pt>
                <c:pt idx="31">
                  <c:v>480000</c:v>
                </c:pt>
                <c:pt idx="32">
                  <c:v>495000</c:v>
                </c:pt>
                <c:pt idx="33">
                  <c:v>510000</c:v>
                </c:pt>
                <c:pt idx="34">
                  <c:v>525000</c:v>
                </c:pt>
                <c:pt idx="35">
                  <c:v>540000</c:v>
                </c:pt>
                <c:pt idx="36">
                  <c:v>555000</c:v>
                </c:pt>
                <c:pt idx="37">
                  <c:v>570000</c:v>
                </c:pt>
                <c:pt idx="38">
                  <c:v>585000</c:v>
                </c:pt>
                <c:pt idx="39">
                  <c:v>600000</c:v>
                </c:pt>
                <c:pt idx="40">
                  <c:v>615000</c:v>
                </c:pt>
                <c:pt idx="41">
                  <c:v>630000</c:v>
                </c:pt>
                <c:pt idx="42">
                  <c:v>645000</c:v>
                </c:pt>
                <c:pt idx="43">
                  <c:v>660000</c:v>
                </c:pt>
                <c:pt idx="44">
                  <c:v>675000</c:v>
                </c:pt>
                <c:pt idx="45">
                  <c:v>690000</c:v>
                </c:pt>
                <c:pt idx="46">
                  <c:v>705000</c:v>
                </c:pt>
                <c:pt idx="47">
                  <c:v>720000</c:v>
                </c:pt>
                <c:pt idx="48">
                  <c:v>735000</c:v>
                </c:pt>
                <c:pt idx="49">
                  <c:v>750000</c:v>
                </c:pt>
                <c:pt idx="50">
                  <c:v>765000</c:v>
                </c:pt>
                <c:pt idx="51">
                  <c:v>780000</c:v>
                </c:pt>
                <c:pt idx="52">
                  <c:v>795000</c:v>
                </c:pt>
                <c:pt idx="53">
                  <c:v>810000</c:v>
                </c:pt>
                <c:pt idx="54">
                  <c:v>825000</c:v>
                </c:pt>
                <c:pt idx="55">
                  <c:v>840000</c:v>
                </c:pt>
                <c:pt idx="56">
                  <c:v>855000</c:v>
                </c:pt>
                <c:pt idx="57">
                  <c:v>870000</c:v>
                </c:pt>
                <c:pt idx="58">
                  <c:v>885000</c:v>
                </c:pt>
                <c:pt idx="59">
                  <c:v>900000</c:v>
                </c:pt>
                <c:pt idx="60">
                  <c:v>915000</c:v>
                </c:pt>
                <c:pt idx="61">
                  <c:v>930000</c:v>
                </c:pt>
                <c:pt idx="62">
                  <c:v>945000</c:v>
                </c:pt>
                <c:pt idx="63">
                  <c:v>960000</c:v>
                </c:pt>
                <c:pt idx="64">
                  <c:v>975000</c:v>
                </c:pt>
                <c:pt idx="65">
                  <c:v>990000</c:v>
                </c:pt>
                <c:pt idx="66">
                  <c:v>1005000</c:v>
                </c:pt>
                <c:pt idx="67">
                  <c:v>1020000</c:v>
                </c:pt>
                <c:pt idx="68">
                  <c:v>1035000</c:v>
                </c:pt>
                <c:pt idx="69">
                  <c:v>1050000</c:v>
                </c:pt>
                <c:pt idx="70">
                  <c:v>1065000</c:v>
                </c:pt>
                <c:pt idx="71">
                  <c:v>1080000</c:v>
                </c:pt>
                <c:pt idx="72">
                  <c:v>1095000</c:v>
                </c:pt>
                <c:pt idx="73">
                  <c:v>1110000</c:v>
                </c:pt>
                <c:pt idx="74">
                  <c:v>1125000</c:v>
                </c:pt>
                <c:pt idx="75">
                  <c:v>1140000</c:v>
                </c:pt>
                <c:pt idx="76">
                  <c:v>1155000</c:v>
                </c:pt>
                <c:pt idx="77">
                  <c:v>1170000</c:v>
                </c:pt>
                <c:pt idx="78">
                  <c:v>1185000</c:v>
                </c:pt>
                <c:pt idx="79">
                  <c:v>1200000</c:v>
                </c:pt>
                <c:pt idx="80">
                  <c:v>1215000</c:v>
                </c:pt>
                <c:pt idx="81">
                  <c:v>1230000</c:v>
                </c:pt>
                <c:pt idx="82">
                  <c:v>1245000</c:v>
                </c:pt>
                <c:pt idx="83">
                  <c:v>1260000</c:v>
                </c:pt>
                <c:pt idx="84">
                  <c:v>1275000</c:v>
                </c:pt>
                <c:pt idx="85">
                  <c:v>1290000</c:v>
                </c:pt>
                <c:pt idx="86">
                  <c:v>1305000</c:v>
                </c:pt>
                <c:pt idx="87">
                  <c:v>1320000</c:v>
                </c:pt>
                <c:pt idx="88">
                  <c:v>1335000</c:v>
                </c:pt>
                <c:pt idx="89">
                  <c:v>1350000</c:v>
                </c:pt>
                <c:pt idx="90">
                  <c:v>1365000</c:v>
                </c:pt>
                <c:pt idx="91">
                  <c:v>1380000</c:v>
                </c:pt>
                <c:pt idx="92">
                  <c:v>1395000</c:v>
                </c:pt>
                <c:pt idx="93">
                  <c:v>1410000</c:v>
                </c:pt>
                <c:pt idx="94">
                  <c:v>1425000</c:v>
                </c:pt>
                <c:pt idx="95">
                  <c:v>1440000</c:v>
                </c:pt>
                <c:pt idx="96">
                  <c:v>1455000</c:v>
                </c:pt>
                <c:pt idx="97">
                  <c:v>1470000</c:v>
                </c:pt>
                <c:pt idx="98">
                  <c:v>1485000</c:v>
                </c:pt>
              </c:numCache>
            </c:numRef>
          </c:xVal>
          <c:yVal>
            <c:numRef>
              <c:f>Calculations!$M$9:$M$108</c:f>
              <c:numCache>
                <c:ptCount val="100"/>
                <c:pt idx="9">
                  <c:v>18.595041322314017</c:v>
                </c:pt>
                <c:pt idx="10">
                  <c:v>22.499999999999996</c:v>
                </c:pt>
                <c:pt idx="11">
                  <c:v>26.776859504132197</c:v>
                </c:pt>
                <c:pt idx="12">
                  <c:v>31.4256198347107</c:v>
                </c:pt>
                <c:pt idx="13">
                  <c:v>36.446280991735534</c:v>
                </c:pt>
                <c:pt idx="14">
                  <c:v>41.83884297520663</c:v>
                </c:pt>
                <c:pt idx="15">
                  <c:v>47.60330578512398</c:v>
                </c:pt>
                <c:pt idx="16">
                  <c:v>53.73966942148749</c:v>
                </c:pt>
                <c:pt idx="17">
                  <c:v>60.24793388429737</c:v>
                </c:pt>
                <c:pt idx="18">
                  <c:v>67.12809917355366</c:v>
                </c:pt>
                <c:pt idx="19">
                  <c:v>74.38016528925607</c:v>
                </c:pt>
                <c:pt idx="20">
                  <c:v>82.00413223140485</c:v>
                </c:pt>
                <c:pt idx="21">
                  <c:v>90</c:v>
                </c:pt>
                <c:pt idx="22">
                  <c:v>98.36776859504127</c:v>
                </c:pt>
                <c:pt idx="23">
                  <c:v>107.1074380165288</c:v>
                </c:pt>
                <c:pt idx="24">
                  <c:v>116.21900826446281</c:v>
                </c:pt>
                <c:pt idx="25">
                  <c:v>125.70247933884282</c:v>
                </c:pt>
                <c:pt idx="26">
                  <c:v>135.55785123966936</c:v>
                </c:pt>
                <c:pt idx="27">
                  <c:v>145.78512396694217</c:v>
                </c:pt>
                <c:pt idx="28">
                  <c:v>156.38429752066125</c:v>
                </c:pt>
                <c:pt idx="29">
                  <c:v>167.35537190082655</c:v>
                </c:pt>
                <c:pt idx="30">
                  <c:v>178.69834710743763</c:v>
                </c:pt>
                <c:pt idx="31">
                  <c:v>190.41322314049594</c:v>
                </c:pt>
                <c:pt idx="32">
                  <c:v>202.49999999999972</c:v>
                </c:pt>
                <c:pt idx="33">
                  <c:v>214.95867768595</c:v>
                </c:pt>
                <c:pt idx="34">
                  <c:v>227.78925619834672</c:v>
                </c:pt>
                <c:pt idx="35">
                  <c:v>240.9917355371895</c:v>
                </c:pt>
                <c:pt idx="36">
                  <c:v>254.56611570247895</c:v>
                </c:pt>
                <c:pt idx="37">
                  <c:v>268.5123966942147</c:v>
                </c:pt>
                <c:pt idx="38">
                  <c:v>282.83057851239596</c:v>
                </c:pt>
                <c:pt idx="39">
                  <c:v>297.52066115702434</c:v>
                </c:pt>
                <c:pt idx="40">
                  <c:v>312.58264462809854</c:v>
                </c:pt>
                <c:pt idx="41">
                  <c:v>328.01652892561947</c:v>
                </c:pt>
                <c:pt idx="42">
                  <c:v>343.8223140495863</c:v>
                </c:pt>
                <c:pt idx="43">
                  <c:v>360.00000000000006</c:v>
                </c:pt>
                <c:pt idx="44">
                  <c:v>376.5495867768592</c:v>
                </c:pt>
                <c:pt idx="45">
                  <c:v>393.47107438016513</c:v>
                </c:pt>
                <c:pt idx="46">
                  <c:v>410.7644628099163</c:v>
                </c:pt>
                <c:pt idx="47">
                  <c:v>428.4297520661153</c:v>
                </c:pt>
                <c:pt idx="48">
                  <c:v>446.4669421487604</c:v>
                </c:pt>
                <c:pt idx="49">
                  <c:v>464.8760330578513</c:v>
                </c:pt>
                <c:pt idx="50">
                  <c:v>483.6570247933886</c:v>
                </c:pt>
                <c:pt idx="51">
                  <c:v>502.8099173553714</c:v>
                </c:pt>
                <c:pt idx="52">
                  <c:v>522.334710743802</c:v>
                </c:pt>
                <c:pt idx="53">
                  <c:v>542.2314049586776</c:v>
                </c:pt>
                <c:pt idx="54">
                  <c:v>562.499999999999</c:v>
                </c:pt>
                <c:pt idx="55">
                  <c:v>583.1404958677688</c:v>
                </c:pt>
                <c:pt idx="56">
                  <c:v>604.1528925619823</c:v>
                </c:pt>
                <c:pt idx="57">
                  <c:v>625.5371900826451</c:v>
                </c:pt>
                <c:pt idx="58">
                  <c:v>647.293388429751</c:v>
                </c:pt>
                <c:pt idx="59">
                  <c:v>669.4214876033063</c:v>
                </c:pt>
                <c:pt idx="60">
                  <c:v>691.9214876033044</c:v>
                </c:pt>
                <c:pt idx="61">
                  <c:v>714.7933884297506</c:v>
                </c:pt>
                <c:pt idx="62">
                  <c:v>738.0371900826428</c:v>
                </c:pt>
                <c:pt idx="63">
                  <c:v>761.6528925619839</c:v>
                </c:pt>
                <c:pt idx="64">
                  <c:v>785.6404958677691</c:v>
                </c:pt>
                <c:pt idx="65">
                  <c:v>809.999999999999</c:v>
                </c:pt>
                <c:pt idx="66">
                  <c:v>834.7314049586782</c:v>
                </c:pt>
                <c:pt idx="67">
                  <c:v>859.8347107438002</c:v>
                </c:pt>
                <c:pt idx="68">
                  <c:v>885.3099173553704</c:v>
                </c:pt>
                <c:pt idx="69">
                  <c:v>911.157024793387</c:v>
                </c:pt>
                <c:pt idx="70">
                  <c:v>937.3760330578492</c:v>
                </c:pt>
                <c:pt idx="71">
                  <c:v>963.9669421487582</c:v>
                </c:pt>
                <c:pt idx="72">
                  <c:v>990.9297520661149</c:v>
                </c:pt>
                <c:pt idx="73">
                  <c:v>1018.2644628099159</c:v>
                </c:pt>
                <c:pt idx="74">
                  <c:v>1045.971074380164</c:v>
                </c:pt>
                <c:pt idx="75">
                  <c:v>1074.0495867768589</c:v>
                </c:pt>
                <c:pt idx="76">
                  <c:v>1102.5</c:v>
                </c:pt>
                <c:pt idx="77">
                  <c:v>1131.322314049584</c:v>
                </c:pt>
                <c:pt idx="78">
                  <c:v>1160.5165289256172</c:v>
                </c:pt>
                <c:pt idx="79">
                  <c:v>1190.0826446280976</c:v>
                </c:pt>
                <c:pt idx="80">
                  <c:v>1220.020661157023</c:v>
                </c:pt>
                <c:pt idx="81">
                  <c:v>1250.3305785123944</c:v>
                </c:pt>
                <c:pt idx="82">
                  <c:v>1281.012396694215</c:v>
                </c:pt>
                <c:pt idx="83">
                  <c:v>1312.066115702478</c:v>
                </c:pt>
                <c:pt idx="84">
                  <c:v>1343.49173553719</c:v>
                </c:pt>
                <c:pt idx="85">
                  <c:v>1375.2892561983454</c:v>
                </c:pt>
                <c:pt idx="86">
                  <c:v>1407.4586776859496</c:v>
                </c:pt>
                <c:pt idx="87">
                  <c:v>1440.0000000000005</c:v>
                </c:pt>
                <c:pt idx="88">
                  <c:v>1472.9132231404947</c:v>
                </c:pt>
                <c:pt idx="89">
                  <c:v>1506.1983471074373</c:v>
                </c:pt>
                <c:pt idx="90">
                  <c:v>1539.8553719008248</c:v>
                </c:pt>
                <c:pt idx="91">
                  <c:v>1573.884297520661</c:v>
                </c:pt>
                <c:pt idx="92">
                  <c:v>1608.2851239669426</c:v>
                </c:pt>
                <c:pt idx="93">
                  <c:v>1643.0578512396655</c:v>
                </c:pt>
                <c:pt idx="94">
                  <c:v>1678.2024793388389</c:v>
                </c:pt>
                <c:pt idx="95">
                  <c:v>1713.7190082644615</c:v>
                </c:pt>
                <c:pt idx="96">
                  <c:v>1749.607438016528</c:v>
                </c:pt>
                <c:pt idx="97">
                  <c:v>1785.8677685950418</c:v>
                </c:pt>
                <c:pt idx="98">
                  <c:v>1822.4999999999955</c:v>
                </c:pt>
              </c:numCache>
            </c:numRef>
          </c:yVal>
          <c:smooth val="1"/>
        </c:ser>
        <c:ser>
          <c:idx val="4"/>
          <c:order val="4"/>
          <c:tx>
            <c:v>Demand (after)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Calculations!$H$9:$H$108</c:f>
              <c:numCache>
                <c:ptCount val="100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  <c:pt idx="3">
                  <c:v>60000</c:v>
                </c:pt>
                <c:pt idx="4">
                  <c:v>75000</c:v>
                </c:pt>
                <c:pt idx="5">
                  <c:v>90000</c:v>
                </c:pt>
                <c:pt idx="6">
                  <c:v>105000</c:v>
                </c:pt>
                <c:pt idx="7">
                  <c:v>120000</c:v>
                </c:pt>
                <c:pt idx="8">
                  <c:v>135000</c:v>
                </c:pt>
                <c:pt idx="9">
                  <c:v>150000</c:v>
                </c:pt>
                <c:pt idx="10">
                  <c:v>165000</c:v>
                </c:pt>
                <c:pt idx="11">
                  <c:v>180000</c:v>
                </c:pt>
                <c:pt idx="12">
                  <c:v>195000</c:v>
                </c:pt>
                <c:pt idx="13">
                  <c:v>210000</c:v>
                </c:pt>
                <c:pt idx="14">
                  <c:v>225000</c:v>
                </c:pt>
                <c:pt idx="15">
                  <c:v>240000</c:v>
                </c:pt>
                <c:pt idx="16">
                  <c:v>255000</c:v>
                </c:pt>
                <c:pt idx="17">
                  <c:v>270000</c:v>
                </c:pt>
                <c:pt idx="18">
                  <c:v>285000</c:v>
                </c:pt>
                <c:pt idx="19">
                  <c:v>300000</c:v>
                </c:pt>
                <c:pt idx="20">
                  <c:v>315000</c:v>
                </c:pt>
                <c:pt idx="21">
                  <c:v>330000</c:v>
                </c:pt>
                <c:pt idx="22">
                  <c:v>345000</c:v>
                </c:pt>
                <c:pt idx="23">
                  <c:v>360000</c:v>
                </c:pt>
                <c:pt idx="24">
                  <c:v>375000</c:v>
                </c:pt>
                <c:pt idx="25">
                  <c:v>390000</c:v>
                </c:pt>
                <c:pt idx="26">
                  <c:v>405000</c:v>
                </c:pt>
                <c:pt idx="27">
                  <c:v>420000</c:v>
                </c:pt>
                <c:pt idx="28">
                  <c:v>435000</c:v>
                </c:pt>
                <c:pt idx="29">
                  <c:v>450000</c:v>
                </c:pt>
                <c:pt idx="30">
                  <c:v>465000</c:v>
                </c:pt>
                <c:pt idx="31">
                  <c:v>480000</c:v>
                </c:pt>
                <c:pt idx="32">
                  <c:v>495000</c:v>
                </c:pt>
                <c:pt idx="33">
                  <c:v>510000</c:v>
                </c:pt>
                <c:pt idx="34">
                  <c:v>525000</c:v>
                </c:pt>
                <c:pt idx="35">
                  <c:v>540000</c:v>
                </c:pt>
                <c:pt idx="36">
                  <c:v>555000</c:v>
                </c:pt>
                <c:pt idx="37">
                  <c:v>570000</c:v>
                </c:pt>
                <c:pt idx="38">
                  <c:v>585000</c:v>
                </c:pt>
                <c:pt idx="39">
                  <c:v>600000</c:v>
                </c:pt>
                <c:pt idx="40">
                  <c:v>615000</c:v>
                </c:pt>
                <c:pt idx="41">
                  <c:v>630000</c:v>
                </c:pt>
                <c:pt idx="42">
                  <c:v>645000</c:v>
                </c:pt>
                <c:pt idx="43">
                  <c:v>660000</c:v>
                </c:pt>
                <c:pt idx="44">
                  <c:v>675000</c:v>
                </c:pt>
                <c:pt idx="45">
                  <c:v>690000</c:v>
                </c:pt>
                <c:pt idx="46">
                  <c:v>705000</c:v>
                </c:pt>
                <c:pt idx="47">
                  <c:v>720000</c:v>
                </c:pt>
                <c:pt idx="48">
                  <c:v>735000</c:v>
                </c:pt>
                <c:pt idx="49">
                  <c:v>750000</c:v>
                </c:pt>
                <c:pt idx="50">
                  <c:v>765000</c:v>
                </c:pt>
                <c:pt idx="51">
                  <c:v>780000</c:v>
                </c:pt>
                <c:pt idx="52">
                  <c:v>795000</c:v>
                </c:pt>
                <c:pt idx="53">
                  <c:v>810000</c:v>
                </c:pt>
                <c:pt idx="54">
                  <c:v>825000</c:v>
                </c:pt>
                <c:pt idx="55">
                  <c:v>840000</c:v>
                </c:pt>
                <c:pt idx="56">
                  <c:v>855000</c:v>
                </c:pt>
                <c:pt idx="57">
                  <c:v>870000</c:v>
                </c:pt>
                <c:pt idx="58">
                  <c:v>885000</c:v>
                </c:pt>
                <c:pt idx="59">
                  <c:v>900000</c:v>
                </c:pt>
                <c:pt idx="60">
                  <c:v>915000</c:v>
                </c:pt>
                <c:pt idx="61">
                  <c:v>930000</c:v>
                </c:pt>
                <c:pt idx="62">
                  <c:v>945000</c:v>
                </c:pt>
                <c:pt idx="63">
                  <c:v>960000</c:v>
                </c:pt>
                <c:pt idx="64">
                  <c:v>975000</c:v>
                </c:pt>
                <c:pt idx="65">
                  <c:v>990000</c:v>
                </c:pt>
                <c:pt idx="66">
                  <c:v>1005000</c:v>
                </c:pt>
                <c:pt idx="67">
                  <c:v>1020000</c:v>
                </c:pt>
                <c:pt idx="68">
                  <c:v>1035000</c:v>
                </c:pt>
                <c:pt idx="69">
                  <c:v>1050000</c:v>
                </c:pt>
                <c:pt idx="70">
                  <c:v>1065000</c:v>
                </c:pt>
                <c:pt idx="71">
                  <c:v>1080000</c:v>
                </c:pt>
                <c:pt idx="72">
                  <c:v>1095000</c:v>
                </c:pt>
                <c:pt idx="73">
                  <c:v>1110000</c:v>
                </c:pt>
                <c:pt idx="74">
                  <c:v>1125000</c:v>
                </c:pt>
                <c:pt idx="75">
                  <c:v>1140000</c:v>
                </c:pt>
                <c:pt idx="76">
                  <c:v>1155000</c:v>
                </c:pt>
                <c:pt idx="77">
                  <c:v>1170000</c:v>
                </c:pt>
                <c:pt idx="78">
                  <c:v>1185000</c:v>
                </c:pt>
                <c:pt idx="79">
                  <c:v>1200000</c:v>
                </c:pt>
                <c:pt idx="80">
                  <c:v>1215000</c:v>
                </c:pt>
                <c:pt idx="81">
                  <c:v>1230000</c:v>
                </c:pt>
                <c:pt idx="82">
                  <c:v>1245000</c:v>
                </c:pt>
                <c:pt idx="83">
                  <c:v>1260000</c:v>
                </c:pt>
                <c:pt idx="84">
                  <c:v>1275000</c:v>
                </c:pt>
                <c:pt idx="85">
                  <c:v>1290000</c:v>
                </c:pt>
                <c:pt idx="86">
                  <c:v>1305000</c:v>
                </c:pt>
                <c:pt idx="87">
                  <c:v>1320000</c:v>
                </c:pt>
                <c:pt idx="88">
                  <c:v>1335000</c:v>
                </c:pt>
                <c:pt idx="89">
                  <c:v>1350000</c:v>
                </c:pt>
                <c:pt idx="90">
                  <c:v>1365000</c:v>
                </c:pt>
                <c:pt idx="91">
                  <c:v>1380000</c:v>
                </c:pt>
                <c:pt idx="92">
                  <c:v>1395000</c:v>
                </c:pt>
                <c:pt idx="93">
                  <c:v>1410000</c:v>
                </c:pt>
                <c:pt idx="94">
                  <c:v>1425000</c:v>
                </c:pt>
                <c:pt idx="95">
                  <c:v>1440000</c:v>
                </c:pt>
                <c:pt idx="96">
                  <c:v>1455000</c:v>
                </c:pt>
                <c:pt idx="97">
                  <c:v>1470000</c:v>
                </c:pt>
                <c:pt idx="98">
                  <c:v>1485000</c:v>
                </c:pt>
              </c:numCache>
            </c:numRef>
          </c:xVal>
          <c:yVal>
            <c:numRef>
              <c:f>Calculations!$N$9:$N$108</c:f>
              <c:numCache>
                <c:ptCount val="100"/>
                <c:pt idx="9">
                  <c:v>3361.1111111111145</c:v>
                </c:pt>
                <c:pt idx="10">
                  <c:v>2777.777777777776</c:v>
                </c:pt>
                <c:pt idx="11">
                  <c:v>2334.104938271606</c:v>
                </c:pt>
                <c:pt idx="12">
                  <c:v>1988.8231426692976</c:v>
                </c:pt>
                <c:pt idx="13">
                  <c:v>1714.8526077097492</c:v>
                </c:pt>
                <c:pt idx="14">
                  <c:v>1493.8271604938252</c:v>
                </c:pt>
                <c:pt idx="15">
                  <c:v>1312.9340277777765</c:v>
                </c:pt>
                <c:pt idx="16">
                  <c:v>1163.0142252979638</c:v>
                </c:pt>
                <c:pt idx="17">
                  <c:v>1037.3799725651595</c:v>
                </c:pt>
                <c:pt idx="18">
                  <c:v>931.0557094490613</c:v>
                </c:pt>
                <c:pt idx="19">
                  <c:v>840.2777777777785</c:v>
                </c:pt>
                <c:pt idx="20">
                  <c:v>762.1567145376673</c:v>
                </c:pt>
                <c:pt idx="21">
                  <c:v>694.4444444444439</c:v>
                </c:pt>
                <c:pt idx="22">
                  <c:v>635.3707204368828</c:v>
                </c:pt>
                <c:pt idx="23">
                  <c:v>583.5262345679014</c:v>
                </c:pt>
                <c:pt idx="24">
                  <c:v>537.7777777777773</c:v>
                </c:pt>
                <c:pt idx="25">
                  <c:v>497.2057856673243</c:v>
                </c:pt>
                <c:pt idx="26">
                  <c:v>461.05776558451436</c:v>
                </c:pt>
                <c:pt idx="27">
                  <c:v>428.7131519274372</c:v>
                </c:pt>
                <c:pt idx="28">
                  <c:v>399.6564935922837</c:v>
                </c:pt>
                <c:pt idx="29">
                  <c:v>373.45679012345624</c:v>
                </c:pt>
                <c:pt idx="30">
                  <c:v>349.7514163487113</c:v>
                </c:pt>
                <c:pt idx="31">
                  <c:v>328.23350694444406</c:v>
                </c:pt>
                <c:pt idx="32">
                  <c:v>308.64197530864215</c:v>
                </c:pt>
                <c:pt idx="33">
                  <c:v>290.7535563244909</c:v>
                </c:pt>
                <c:pt idx="34">
                  <c:v>274.37641723356035</c:v>
                </c:pt>
                <c:pt idx="35">
                  <c:v>259.3449931412899</c:v>
                </c:pt>
                <c:pt idx="36">
                  <c:v>245.5157860563268</c:v>
                </c:pt>
                <c:pt idx="37">
                  <c:v>232.7639273622653</c:v>
                </c:pt>
                <c:pt idx="38">
                  <c:v>220.98034918547776</c:v>
                </c:pt>
                <c:pt idx="39">
                  <c:v>210.06944444444457</c:v>
                </c:pt>
                <c:pt idx="40">
                  <c:v>199.94712142243395</c:v>
                </c:pt>
                <c:pt idx="41">
                  <c:v>190.5391786344168</c:v>
                </c:pt>
                <c:pt idx="42">
                  <c:v>181.77994110930845</c:v>
                </c:pt>
                <c:pt idx="43">
                  <c:v>173.61111111111094</c:v>
                </c:pt>
                <c:pt idx="44">
                  <c:v>165.98079561042522</c:v>
                </c:pt>
                <c:pt idx="45">
                  <c:v>158.84268010922068</c:v>
                </c:pt>
                <c:pt idx="46">
                  <c:v>152.1553241788645</c:v>
                </c:pt>
                <c:pt idx="47">
                  <c:v>145.88155864197532</c:v>
                </c:pt>
                <c:pt idx="48">
                  <c:v>139.98796797630604</c:v>
                </c:pt>
                <c:pt idx="49">
                  <c:v>134.44444444444431</c:v>
                </c:pt>
                <c:pt idx="50">
                  <c:v>129.22380281088456</c:v>
                </c:pt>
                <c:pt idx="51">
                  <c:v>124.30144641683106</c:v>
                </c:pt>
                <c:pt idx="52">
                  <c:v>119.65507693524764</c:v>
                </c:pt>
                <c:pt idx="53">
                  <c:v>115.26444139612856</c:v>
                </c:pt>
                <c:pt idx="54">
                  <c:v>111.11111111111121</c:v>
                </c:pt>
                <c:pt idx="55">
                  <c:v>107.17828798185928</c:v>
                </c:pt>
                <c:pt idx="56">
                  <c:v>103.45063438322916</c:v>
                </c:pt>
                <c:pt idx="57">
                  <c:v>99.91412339807091</c:v>
                </c:pt>
                <c:pt idx="58">
                  <c:v>96.55590666794353</c:v>
                </c:pt>
                <c:pt idx="59">
                  <c:v>93.36419753086405</c:v>
                </c:pt>
                <c:pt idx="60">
                  <c:v>90.32816745797139</c:v>
                </c:pt>
                <c:pt idx="61">
                  <c:v>87.43785408717781</c:v>
                </c:pt>
                <c:pt idx="62">
                  <c:v>84.68407939307424</c:v>
                </c:pt>
                <c:pt idx="63">
                  <c:v>82.058376736111</c:v>
                </c:pt>
                <c:pt idx="64">
                  <c:v>79.55292570677175</c:v>
                </c:pt>
                <c:pt idx="65">
                  <c:v>77.16049382716052</c:v>
                </c:pt>
                <c:pt idx="66">
                  <c:v>74.87438429741827</c:v>
                </c:pt>
                <c:pt idx="67">
                  <c:v>72.68838908112271</c:v>
                </c:pt>
                <c:pt idx="68">
                  <c:v>70.59674671520928</c:v>
                </c:pt>
                <c:pt idx="69">
                  <c:v>68.59410430839007</c:v>
                </c:pt>
                <c:pt idx="70">
                  <c:v>66.67548325949446</c:v>
                </c:pt>
                <c:pt idx="71">
                  <c:v>64.83624828532245</c:v>
                </c:pt>
                <c:pt idx="72">
                  <c:v>63.072079397844085</c:v>
                </c:pt>
                <c:pt idx="73">
                  <c:v>61.37894651408168</c:v>
                </c:pt>
                <c:pt idx="74">
                  <c:v>59.7530864197531</c:v>
                </c:pt>
                <c:pt idx="75">
                  <c:v>58.19098184056631</c:v>
                </c:pt>
                <c:pt idx="76">
                  <c:v>56.68934240362807</c:v>
                </c:pt>
                <c:pt idx="77">
                  <c:v>55.245087296369434</c:v>
                </c:pt>
                <c:pt idx="78">
                  <c:v>53.855329452189004</c:v>
                </c:pt>
                <c:pt idx="79">
                  <c:v>52.517361111111136</c:v>
                </c:pt>
                <c:pt idx="80">
                  <c:v>51.22864062050165</c:v>
                </c:pt>
                <c:pt idx="81">
                  <c:v>49.98678035560848</c:v>
                </c:pt>
                <c:pt idx="82">
                  <c:v>48.78953565265071</c:v>
                </c:pt>
                <c:pt idx="83">
                  <c:v>47.63479465860419</c:v>
                </c:pt>
                <c:pt idx="84">
                  <c:v>46.520569011918454</c:v>
                </c:pt>
                <c:pt idx="85">
                  <c:v>45.444985277327106</c:v>
                </c:pt>
                <c:pt idx="86">
                  <c:v>44.406277065809356</c:v>
                </c:pt>
                <c:pt idx="87">
                  <c:v>43.40277777777773</c:v>
                </c:pt>
                <c:pt idx="88">
                  <c:v>42.432913913787544</c:v>
                </c:pt>
                <c:pt idx="89">
                  <c:v>41.4951989026063</c:v>
                </c:pt>
                <c:pt idx="90">
                  <c:v>40.58822740141422</c:v>
                </c:pt>
                <c:pt idx="91">
                  <c:v>39.71067002730516</c:v>
                </c:pt>
                <c:pt idx="92">
                  <c:v>38.86126848319005</c:v>
                </c:pt>
                <c:pt idx="93">
                  <c:v>38.03883104471612</c:v>
                </c:pt>
                <c:pt idx="94">
                  <c:v>37.242228377962505</c:v>
                </c:pt>
                <c:pt idx="95">
                  <c:v>36.47038966049382</c:v>
                </c:pt>
                <c:pt idx="96">
                  <c:v>35.72229898088118</c:v>
                </c:pt>
                <c:pt idx="97">
                  <c:v>34.9969919940765</c:v>
                </c:pt>
                <c:pt idx="98">
                  <c:v>34.29355281207139</c:v>
                </c:pt>
              </c:numCache>
            </c:numRef>
          </c:yVal>
          <c:smooth val="1"/>
        </c:ser>
        <c:ser>
          <c:idx val="5"/>
          <c:order val="5"/>
          <c:tx>
            <c:v>Fixed exchange rate (after)</c:v>
          </c:tx>
          <c:spPr>
            <a:ln w="254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Calculations!$H$9:$H$108</c:f>
              <c:numCache>
                <c:ptCount val="100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  <c:pt idx="3">
                  <c:v>60000</c:v>
                </c:pt>
                <c:pt idx="4">
                  <c:v>75000</c:v>
                </c:pt>
                <c:pt idx="5">
                  <c:v>90000</c:v>
                </c:pt>
                <c:pt idx="6">
                  <c:v>105000</c:v>
                </c:pt>
                <c:pt idx="7">
                  <c:v>120000</c:v>
                </c:pt>
                <c:pt idx="8">
                  <c:v>135000</c:v>
                </c:pt>
                <c:pt idx="9">
                  <c:v>150000</c:v>
                </c:pt>
                <c:pt idx="10">
                  <c:v>165000</c:v>
                </c:pt>
                <c:pt idx="11">
                  <c:v>180000</c:v>
                </c:pt>
                <c:pt idx="12">
                  <c:v>195000</c:v>
                </c:pt>
                <c:pt idx="13">
                  <c:v>210000</c:v>
                </c:pt>
                <c:pt idx="14">
                  <c:v>225000</c:v>
                </c:pt>
                <c:pt idx="15">
                  <c:v>240000</c:v>
                </c:pt>
                <c:pt idx="16">
                  <c:v>255000</c:v>
                </c:pt>
                <c:pt idx="17">
                  <c:v>270000</c:v>
                </c:pt>
                <c:pt idx="18">
                  <c:v>285000</c:v>
                </c:pt>
                <c:pt idx="19">
                  <c:v>300000</c:v>
                </c:pt>
                <c:pt idx="20">
                  <c:v>315000</c:v>
                </c:pt>
                <c:pt idx="21">
                  <c:v>330000</c:v>
                </c:pt>
                <c:pt idx="22">
                  <c:v>345000</c:v>
                </c:pt>
                <c:pt idx="23">
                  <c:v>360000</c:v>
                </c:pt>
                <c:pt idx="24">
                  <c:v>375000</c:v>
                </c:pt>
                <c:pt idx="25">
                  <c:v>390000</c:v>
                </c:pt>
                <c:pt idx="26">
                  <c:v>405000</c:v>
                </c:pt>
                <c:pt idx="27">
                  <c:v>420000</c:v>
                </c:pt>
                <c:pt idx="28">
                  <c:v>435000</c:v>
                </c:pt>
                <c:pt idx="29">
                  <c:v>450000</c:v>
                </c:pt>
                <c:pt idx="30">
                  <c:v>465000</c:v>
                </c:pt>
                <c:pt idx="31">
                  <c:v>480000</c:v>
                </c:pt>
                <c:pt idx="32">
                  <c:v>495000</c:v>
                </c:pt>
                <c:pt idx="33">
                  <c:v>510000</c:v>
                </c:pt>
                <c:pt idx="34">
                  <c:v>525000</c:v>
                </c:pt>
                <c:pt idx="35">
                  <c:v>540000</c:v>
                </c:pt>
                <c:pt idx="36">
                  <c:v>555000</c:v>
                </c:pt>
                <c:pt idx="37">
                  <c:v>570000</c:v>
                </c:pt>
                <c:pt idx="38">
                  <c:v>585000</c:v>
                </c:pt>
                <c:pt idx="39">
                  <c:v>600000</c:v>
                </c:pt>
                <c:pt idx="40">
                  <c:v>615000</c:v>
                </c:pt>
                <c:pt idx="41">
                  <c:v>630000</c:v>
                </c:pt>
                <c:pt idx="42">
                  <c:v>645000</c:v>
                </c:pt>
                <c:pt idx="43">
                  <c:v>660000</c:v>
                </c:pt>
                <c:pt idx="44">
                  <c:v>675000</c:v>
                </c:pt>
                <c:pt idx="45">
                  <c:v>690000</c:v>
                </c:pt>
                <c:pt idx="46">
                  <c:v>705000</c:v>
                </c:pt>
                <c:pt idx="47">
                  <c:v>720000</c:v>
                </c:pt>
                <c:pt idx="48">
                  <c:v>735000</c:v>
                </c:pt>
                <c:pt idx="49">
                  <c:v>750000</c:v>
                </c:pt>
                <c:pt idx="50">
                  <c:v>765000</c:v>
                </c:pt>
                <c:pt idx="51">
                  <c:v>780000</c:v>
                </c:pt>
                <c:pt idx="52">
                  <c:v>795000</c:v>
                </c:pt>
                <c:pt idx="53">
                  <c:v>810000</c:v>
                </c:pt>
                <c:pt idx="54">
                  <c:v>825000</c:v>
                </c:pt>
                <c:pt idx="55">
                  <c:v>840000</c:v>
                </c:pt>
                <c:pt idx="56">
                  <c:v>855000</c:v>
                </c:pt>
                <c:pt idx="57">
                  <c:v>870000</c:v>
                </c:pt>
                <c:pt idx="58">
                  <c:v>885000</c:v>
                </c:pt>
                <c:pt idx="59">
                  <c:v>900000</c:v>
                </c:pt>
                <c:pt idx="60">
                  <c:v>915000</c:v>
                </c:pt>
                <c:pt idx="61">
                  <c:v>930000</c:v>
                </c:pt>
                <c:pt idx="62">
                  <c:v>945000</c:v>
                </c:pt>
                <c:pt idx="63">
                  <c:v>960000</c:v>
                </c:pt>
                <c:pt idx="64">
                  <c:v>975000</c:v>
                </c:pt>
                <c:pt idx="65">
                  <c:v>990000</c:v>
                </c:pt>
                <c:pt idx="66">
                  <c:v>1005000</c:v>
                </c:pt>
                <c:pt idx="67">
                  <c:v>1020000</c:v>
                </c:pt>
                <c:pt idx="68">
                  <c:v>1035000</c:v>
                </c:pt>
                <c:pt idx="69">
                  <c:v>1050000</c:v>
                </c:pt>
                <c:pt idx="70">
                  <c:v>1065000</c:v>
                </c:pt>
                <c:pt idx="71">
                  <c:v>1080000</c:v>
                </c:pt>
                <c:pt idx="72">
                  <c:v>1095000</c:v>
                </c:pt>
                <c:pt idx="73">
                  <c:v>1110000</c:v>
                </c:pt>
                <c:pt idx="74">
                  <c:v>1125000</c:v>
                </c:pt>
                <c:pt idx="75">
                  <c:v>1140000</c:v>
                </c:pt>
                <c:pt idx="76">
                  <c:v>1155000</c:v>
                </c:pt>
                <c:pt idx="77">
                  <c:v>1170000</c:v>
                </c:pt>
                <c:pt idx="78">
                  <c:v>1185000</c:v>
                </c:pt>
                <c:pt idx="79">
                  <c:v>1200000</c:v>
                </c:pt>
                <c:pt idx="80">
                  <c:v>1215000</c:v>
                </c:pt>
                <c:pt idx="81">
                  <c:v>1230000</c:v>
                </c:pt>
                <c:pt idx="82">
                  <c:v>1245000</c:v>
                </c:pt>
                <c:pt idx="83">
                  <c:v>1260000</c:v>
                </c:pt>
                <c:pt idx="84">
                  <c:v>1275000</c:v>
                </c:pt>
                <c:pt idx="85">
                  <c:v>1290000</c:v>
                </c:pt>
                <c:pt idx="86">
                  <c:v>1305000</c:v>
                </c:pt>
                <c:pt idx="87">
                  <c:v>1320000</c:v>
                </c:pt>
                <c:pt idx="88">
                  <c:v>1335000</c:v>
                </c:pt>
                <c:pt idx="89">
                  <c:v>1350000</c:v>
                </c:pt>
                <c:pt idx="90">
                  <c:v>1365000</c:v>
                </c:pt>
                <c:pt idx="91">
                  <c:v>1380000</c:v>
                </c:pt>
                <c:pt idx="92">
                  <c:v>1395000</c:v>
                </c:pt>
                <c:pt idx="93">
                  <c:v>1410000</c:v>
                </c:pt>
                <c:pt idx="94">
                  <c:v>1425000</c:v>
                </c:pt>
                <c:pt idx="95">
                  <c:v>1440000</c:v>
                </c:pt>
                <c:pt idx="96">
                  <c:v>1455000</c:v>
                </c:pt>
                <c:pt idx="97">
                  <c:v>1470000</c:v>
                </c:pt>
                <c:pt idx="98">
                  <c:v>1485000</c:v>
                </c:pt>
              </c:numCache>
            </c:numRef>
          </c:xVal>
          <c:yVal>
            <c:numRef>
              <c:f>Calculations!$O$9:$O$108</c:f>
              <c:numCache>
                <c:ptCount val="10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</c:numCache>
            </c:numRef>
          </c:yVal>
          <c:smooth val="1"/>
        </c:ser>
        <c:axId val="6020294"/>
        <c:axId val="54182647"/>
      </c:scatterChart>
      <c:valAx>
        <c:axId val="6020294"/>
        <c:scaling>
          <c:orientation val="minMax"/>
          <c:max val="1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of foreign currency trade (US$ million 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 val="autoZero"/>
        <c:crossBetween val="midCat"/>
        <c:dispUnits>
          <c:builtInUnit val="thousands"/>
        </c:dispUnits>
        <c:majorUnit val="200000"/>
      </c:valAx>
      <c:valAx>
        <c:axId val="541826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Exchange rate (local currency per US$) 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 val="autoZero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145"/>
          <c:w val="0.251"/>
          <c:h val="0.337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0</xdr:rowOff>
    </xdr:from>
    <xdr:to>
      <xdr:col>14</xdr:col>
      <xdr:colOff>485775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5562600" y="323850"/>
        <a:ext cx="4972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2.75"/>
  <cols>
    <col min="2" max="2" width="24.28125" style="0" customWidth="1"/>
    <col min="3" max="3" width="19.28125" style="0" customWidth="1"/>
    <col min="4" max="4" width="11.421875" style="0" customWidth="1"/>
    <col min="5" max="5" width="9.7109375" style="0" customWidth="1"/>
    <col min="6" max="6" width="6.7109375" style="0" customWidth="1"/>
    <col min="7" max="7" width="9.57421875" style="0" bestFit="1" customWidth="1"/>
    <col min="8" max="8" width="11.7109375" style="0" customWidth="1"/>
    <col min="11" max="11" width="7.8515625" style="0" customWidth="1"/>
    <col min="12" max="12" width="4.28125" style="0" customWidth="1"/>
    <col min="13" max="13" width="9.28125" style="0" bestFit="1" customWidth="1"/>
    <col min="17" max="17" width="7.00390625" style="0" customWidth="1"/>
    <col min="18" max="18" width="8.28125" style="0" customWidth="1"/>
    <col min="19" max="19" width="8.28125" style="50" customWidth="1"/>
  </cols>
  <sheetData>
    <row r="1" spans="1:18" ht="20.25">
      <c r="A1" s="40" t="s">
        <v>44</v>
      </c>
      <c r="P1" s="50"/>
      <c r="Q1" s="50"/>
      <c r="R1" s="50"/>
    </row>
    <row r="2" spans="7:18" ht="5.25" customHeight="1">
      <c r="G2" s="41"/>
      <c r="H2" s="41"/>
      <c r="I2" s="41"/>
      <c r="J2" s="41"/>
      <c r="K2" s="41"/>
      <c r="L2" s="41"/>
      <c r="M2" s="41"/>
      <c r="N2" s="41"/>
      <c r="O2" s="41"/>
      <c r="P2" s="50"/>
      <c r="Q2" s="50"/>
      <c r="R2" s="50"/>
    </row>
    <row r="3" spans="1:18" ht="12.75">
      <c r="A3" s="64" t="s">
        <v>19</v>
      </c>
      <c r="B3" s="4"/>
      <c r="G3" s="41"/>
      <c r="H3" s="41"/>
      <c r="I3" s="41"/>
      <c r="J3" s="41"/>
      <c r="K3" s="41"/>
      <c r="L3" s="41"/>
      <c r="M3" s="41"/>
      <c r="N3" s="41"/>
      <c r="O3" s="41"/>
      <c r="P3" s="50"/>
      <c r="Q3" s="50"/>
      <c r="R3" s="50"/>
    </row>
    <row r="4" spans="1:18" ht="12.75">
      <c r="A4" t="s">
        <v>39</v>
      </c>
      <c r="C4" s="25">
        <v>550000</v>
      </c>
      <c r="D4" t="s">
        <v>45</v>
      </c>
      <c r="G4" s="41"/>
      <c r="H4" s="41"/>
      <c r="I4" s="41"/>
      <c r="J4" s="41"/>
      <c r="K4" s="41"/>
      <c r="L4" s="41"/>
      <c r="M4" s="41"/>
      <c r="N4" s="41"/>
      <c r="O4" s="41"/>
      <c r="P4" s="50"/>
      <c r="Q4" s="50"/>
      <c r="R4" s="50"/>
    </row>
    <row r="5" spans="1:18" ht="12.75">
      <c r="A5" t="s">
        <v>40</v>
      </c>
      <c r="C5" s="25">
        <v>550000</v>
      </c>
      <c r="D5" t="s">
        <v>45</v>
      </c>
      <c r="G5" s="41"/>
      <c r="H5" s="41"/>
      <c r="I5" s="41"/>
      <c r="J5" s="41"/>
      <c r="K5" s="41"/>
      <c r="L5" s="41"/>
      <c r="M5" s="41"/>
      <c r="N5" s="41"/>
      <c r="O5" s="41"/>
      <c r="P5" s="50"/>
      <c r="Q5" s="50"/>
      <c r="R5" s="50"/>
    </row>
    <row r="6" spans="1:18" ht="12.75">
      <c r="A6" t="s">
        <v>41</v>
      </c>
      <c r="C6" s="25">
        <f>C5-C4</f>
        <v>0</v>
      </c>
      <c r="D6" t="s">
        <v>45</v>
      </c>
      <c r="G6" s="41"/>
      <c r="H6" s="41"/>
      <c r="I6" s="41"/>
      <c r="J6" s="41"/>
      <c r="K6" s="41"/>
      <c r="L6" s="41"/>
      <c r="M6" s="41"/>
      <c r="N6" s="41"/>
      <c r="O6" s="41"/>
      <c r="P6" s="50"/>
      <c r="Q6" s="50"/>
      <c r="R6" s="50"/>
    </row>
    <row r="7" spans="1:18" ht="12.75">
      <c r="A7" t="s">
        <v>26</v>
      </c>
      <c r="C7" s="25">
        <v>250</v>
      </c>
      <c r="D7" t="s">
        <v>27</v>
      </c>
      <c r="G7" s="41"/>
      <c r="H7" s="41"/>
      <c r="I7" s="41"/>
      <c r="J7" s="41"/>
      <c r="K7" s="41"/>
      <c r="L7" s="41"/>
      <c r="M7" s="41"/>
      <c r="N7" s="41"/>
      <c r="O7" s="41"/>
      <c r="P7" s="50"/>
      <c r="Q7" s="50"/>
      <c r="R7" s="50"/>
    </row>
    <row r="8" spans="1:18" ht="12.75" hidden="1">
      <c r="A8" t="s">
        <v>29</v>
      </c>
      <c r="C8" s="26">
        <v>0</v>
      </c>
      <c r="D8" t="s">
        <v>30</v>
      </c>
      <c r="G8" s="41"/>
      <c r="H8" s="41"/>
      <c r="I8" s="41"/>
      <c r="J8" s="41"/>
      <c r="K8" s="41"/>
      <c r="L8" s="41"/>
      <c r="M8" s="41"/>
      <c r="N8" s="41"/>
      <c r="O8" s="41"/>
      <c r="P8" s="50"/>
      <c r="Q8" s="50"/>
      <c r="R8" s="50"/>
    </row>
    <row r="9" spans="1:18" ht="12.75" hidden="1">
      <c r="A9" t="s">
        <v>26</v>
      </c>
      <c r="C9" s="25">
        <v>50</v>
      </c>
      <c r="D9" t="s">
        <v>27</v>
      </c>
      <c r="G9" s="41"/>
      <c r="H9" s="41"/>
      <c r="I9" s="41"/>
      <c r="J9" s="41"/>
      <c r="K9" s="41"/>
      <c r="L9" s="41"/>
      <c r="M9" s="41"/>
      <c r="N9" s="41"/>
      <c r="O9" s="41"/>
      <c r="P9" s="50"/>
      <c r="Q9" s="50"/>
      <c r="R9" s="50"/>
    </row>
    <row r="10" spans="1:18" ht="12.75" hidden="1">
      <c r="A10" t="s">
        <v>23</v>
      </c>
      <c r="C10" s="42">
        <v>12500</v>
      </c>
      <c r="D10" t="s">
        <v>28</v>
      </c>
      <c r="G10" s="41"/>
      <c r="H10" s="41"/>
      <c r="I10" s="41"/>
      <c r="J10" s="41"/>
      <c r="K10" s="41"/>
      <c r="L10" s="41"/>
      <c r="M10" s="41"/>
      <c r="N10" s="41"/>
      <c r="O10" s="41"/>
      <c r="P10" s="50"/>
      <c r="Q10" s="50"/>
      <c r="R10" s="50"/>
    </row>
    <row r="11" spans="1:18" ht="12.75">
      <c r="A11" t="s">
        <v>0</v>
      </c>
      <c r="C11" s="27">
        <v>0.5</v>
      </c>
      <c r="G11" s="41"/>
      <c r="H11" s="41"/>
      <c r="I11" s="41"/>
      <c r="J11" s="41"/>
      <c r="K11" s="41"/>
      <c r="L11" s="41"/>
      <c r="M11" s="41"/>
      <c r="N11" s="41"/>
      <c r="O11" s="41"/>
      <c r="P11" s="50"/>
      <c r="Q11" s="50"/>
      <c r="R11" s="50"/>
    </row>
    <row r="12" spans="1:18" ht="12.75">
      <c r="A12" t="s">
        <v>1</v>
      </c>
      <c r="C12" s="28">
        <v>-0.5</v>
      </c>
      <c r="G12" s="41"/>
      <c r="H12" s="41"/>
      <c r="I12" s="41"/>
      <c r="J12" s="41"/>
      <c r="K12" s="41"/>
      <c r="L12" s="41"/>
      <c r="M12" s="41"/>
      <c r="N12" s="41"/>
      <c r="O12" s="41"/>
      <c r="P12" s="50"/>
      <c r="Q12" s="50"/>
      <c r="R12" s="50"/>
    </row>
    <row r="13" spans="1:18" ht="12.75">
      <c r="A13" t="s">
        <v>5</v>
      </c>
      <c r="C13" s="27">
        <v>1</v>
      </c>
      <c r="G13" s="41"/>
      <c r="H13" s="41"/>
      <c r="I13" s="41"/>
      <c r="J13" s="41"/>
      <c r="K13" s="41"/>
      <c r="L13" s="41"/>
      <c r="M13" s="41"/>
      <c r="N13" s="41"/>
      <c r="O13" s="41"/>
      <c r="P13" s="50"/>
      <c r="Q13" s="50"/>
      <c r="R13" s="50"/>
    </row>
    <row r="14" spans="3:18" ht="12.75">
      <c r="C14" s="50"/>
      <c r="E14" s="60"/>
      <c r="G14" s="41"/>
      <c r="H14" s="41"/>
      <c r="I14" s="41"/>
      <c r="J14" s="41"/>
      <c r="K14" s="41"/>
      <c r="L14" s="41"/>
      <c r="M14" s="41"/>
      <c r="N14" s="41"/>
      <c r="O14" s="41"/>
      <c r="P14" s="50"/>
      <c r="Q14" s="50"/>
      <c r="R14" s="50"/>
    </row>
    <row r="15" spans="1:18" ht="12.75">
      <c r="A15" s="64" t="s">
        <v>46</v>
      </c>
      <c r="B15" s="4"/>
      <c r="C15" s="61"/>
      <c r="G15" s="41"/>
      <c r="H15" s="41"/>
      <c r="I15" s="41"/>
      <c r="J15" s="41"/>
      <c r="K15" s="41"/>
      <c r="L15" s="41"/>
      <c r="M15" s="41"/>
      <c r="N15" s="41"/>
      <c r="O15" s="41"/>
      <c r="P15" s="50"/>
      <c r="Q15" s="50"/>
      <c r="R15" s="50"/>
    </row>
    <row r="16" spans="1:18" ht="12.75">
      <c r="A16" t="s">
        <v>47</v>
      </c>
      <c r="C16" s="62"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50"/>
      <c r="Q16" s="50"/>
      <c r="R16" s="50"/>
    </row>
    <row r="17" spans="1:18" ht="12.75">
      <c r="A17" t="s">
        <v>10</v>
      </c>
      <c r="C17" s="62"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50"/>
      <c r="Q17" s="50"/>
      <c r="R17" s="50"/>
    </row>
    <row r="18" spans="1:18" ht="12.75">
      <c r="A18" t="s">
        <v>43</v>
      </c>
      <c r="C18" s="62"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50"/>
      <c r="Q18" s="50"/>
      <c r="R18" s="50"/>
    </row>
    <row r="19" spans="1:18" ht="12.75">
      <c r="A19" t="s">
        <v>11</v>
      </c>
      <c r="C19" s="62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50"/>
      <c r="Q19" s="50"/>
      <c r="R19" s="50"/>
    </row>
    <row r="20" spans="1:18" ht="12.75" hidden="1">
      <c r="A20" t="s">
        <v>20</v>
      </c>
      <c r="C20" s="62">
        <v>0</v>
      </c>
      <c r="G20" s="41"/>
      <c r="H20" s="41"/>
      <c r="I20" s="41"/>
      <c r="J20" s="41"/>
      <c r="K20" s="41"/>
      <c r="L20" s="41"/>
      <c r="M20" s="41"/>
      <c r="N20" s="41"/>
      <c r="O20" s="41"/>
      <c r="P20" s="50"/>
      <c r="Q20" s="50"/>
      <c r="R20" s="50"/>
    </row>
    <row r="21" spans="3:18" ht="12.75">
      <c r="C21" s="1"/>
      <c r="E21" s="67" t="s">
        <v>35</v>
      </c>
      <c r="G21" s="41"/>
      <c r="H21" s="41"/>
      <c r="I21" s="41"/>
      <c r="J21" s="41"/>
      <c r="K21" s="41"/>
      <c r="L21" s="41"/>
      <c r="M21" s="41"/>
      <c r="N21" s="41"/>
      <c r="O21" s="41"/>
      <c r="P21" s="50"/>
      <c r="Q21" s="50"/>
      <c r="R21" s="50"/>
    </row>
    <row r="22" spans="1:18" ht="12.75">
      <c r="A22" s="64" t="s">
        <v>48</v>
      </c>
      <c r="B22" s="4"/>
      <c r="C22" s="65" t="s">
        <v>8</v>
      </c>
      <c r="D22" s="66" t="s">
        <v>9</v>
      </c>
      <c r="E22" s="66" t="s">
        <v>36</v>
      </c>
      <c r="G22" s="41"/>
      <c r="H22" s="41"/>
      <c r="I22" s="41"/>
      <c r="J22" s="41"/>
      <c r="K22" s="41"/>
      <c r="L22" s="41"/>
      <c r="M22" s="41"/>
      <c r="N22" s="41"/>
      <c r="O22" s="41"/>
      <c r="P22" s="50"/>
      <c r="Q22" s="50"/>
      <c r="R22" s="50"/>
    </row>
    <row r="23" spans="1:18" ht="12.75">
      <c r="A23" t="s">
        <v>39</v>
      </c>
      <c r="C23" s="73">
        <f>EXP(Salpha+Sbeta*LN(ExchRate_0))</f>
        <v>550000.0000000001</v>
      </c>
      <c r="D23" s="73">
        <f>(1+PctChSupply)*EXP(Salpha+Sbeta*LN(FixedExchRate_1))</f>
        <v>550000.0000000001</v>
      </c>
      <c r="E23" s="37">
        <f>D23/C23-1</f>
        <v>0</v>
      </c>
      <c r="G23" s="41"/>
      <c r="H23" s="41"/>
      <c r="I23" s="41"/>
      <c r="J23" s="41"/>
      <c r="K23" s="41"/>
      <c r="L23" s="41"/>
      <c r="M23" s="41"/>
      <c r="N23" s="41"/>
      <c r="O23" s="41"/>
      <c r="P23" s="50"/>
      <c r="Q23" s="50"/>
      <c r="R23" s="50"/>
    </row>
    <row r="24" spans="1:18" ht="12.75">
      <c r="A24" t="s">
        <v>40</v>
      </c>
      <c r="C24" s="73">
        <f>EXP(Dalpha+Dbeta*LN(ExchRate_0)+Dgamma*LN(Y))</f>
        <v>550000.0000000001</v>
      </c>
      <c r="D24" s="73">
        <f>(1+PctChDemand)*EXP(Dalpha+Dbeta*LN(FixedExchRate_1)+Dgamma*LN(Y*(1+PctChIncome)))</f>
        <v>550000.0000000001</v>
      </c>
      <c r="E24" s="37">
        <f>D24/C24-1</f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50"/>
      <c r="Q24" s="50"/>
      <c r="R24" s="50"/>
    </row>
    <row r="25" spans="1:18" ht="12.75">
      <c r="A25" t="s">
        <v>41</v>
      </c>
      <c r="C25" s="73">
        <f>C24-C23</f>
        <v>0</v>
      </c>
      <c r="D25" s="73">
        <f>D24-D23</f>
        <v>0</v>
      </c>
      <c r="E25" s="37"/>
      <c r="G25" s="41"/>
      <c r="H25" s="41"/>
      <c r="I25" s="41"/>
      <c r="J25" s="41"/>
      <c r="K25" s="41"/>
      <c r="L25" s="41"/>
      <c r="M25" s="41"/>
      <c r="N25" s="41"/>
      <c r="O25" s="41"/>
      <c r="P25" s="50"/>
      <c r="Q25" s="50"/>
      <c r="R25" s="50"/>
    </row>
    <row r="26" spans="1:18" ht="12.75" hidden="1">
      <c r="A26" t="s">
        <v>32</v>
      </c>
      <c r="C26" s="73">
        <f>M_0*ExchRate_0*Original_tariff/1000000</f>
        <v>0</v>
      </c>
      <c r="D26" s="73">
        <f>M_1*ExchRate_0*(1+PctChPrice)*New_tariff/1000000</f>
        <v>0</v>
      </c>
      <c r="E26" s="37">
        <f>IF(C26&gt;0,D26/C26-1,"")</f>
      </c>
      <c r="G26" s="41"/>
      <c r="H26" s="41"/>
      <c r="I26" s="41"/>
      <c r="J26" s="41"/>
      <c r="K26" s="41"/>
      <c r="L26" s="41"/>
      <c r="M26" s="41"/>
      <c r="N26" s="41"/>
      <c r="O26" s="41"/>
      <c r="P26" s="50"/>
      <c r="Q26" s="50"/>
      <c r="R26" s="50"/>
    </row>
    <row r="27" spans="1:18" ht="12.75">
      <c r="A27" s="34" t="s">
        <v>50</v>
      </c>
      <c r="B27" s="4"/>
      <c r="C27" s="74">
        <f>ExchRate_0</f>
        <v>250</v>
      </c>
      <c r="D27" s="74">
        <f>ExchRate_0*(1+PctChPrice)</f>
        <v>250</v>
      </c>
      <c r="E27" s="38">
        <f>IF(C27&gt;0,D27/C27-1,"")</f>
        <v>0</v>
      </c>
      <c r="G27" s="41"/>
      <c r="H27" s="41"/>
      <c r="I27" s="41"/>
      <c r="J27" s="41"/>
      <c r="K27" s="41"/>
      <c r="L27" s="41"/>
      <c r="M27" s="41"/>
      <c r="N27" s="41"/>
      <c r="O27" s="41"/>
      <c r="P27" s="50"/>
      <c r="Q27" s="50"/>
      <c r="R27" s="50"/>
    </row>
    <row r="28" spans="1:18" ht="12.75" hidden="1">
      <c r="A28" s="60" t="s">
        <v>34</v>
      </c>
      <c r="C28" s="39">
        <f>P_local_currency/ExchRate</f>
        <v>250</v>
      </c>
      <c r="D28" s="51" t="e">
        <f>ExchRate_0*(1+PctChPrice)*(1+New_tariff)+Port_dest_delivery</f>
        <v>#REF!</v>
      </c>
      <c r="E28" s="37" t="e">
        <f>IF(C28&gt;0,D28/C28-1,"")</f>
        <v>#REF!</v>
      </c>
      <c r="G28" s="41"/>
      <c r="H28" s="41"/>
      <c r="I28" s="41"/>
      <c r="J28" s="41"/>
      <c r="K28" s="41"/>
      <c r="L28" s="41"/>
      <c r="M28" s="41"/>
      <c r="N28" s="41"/>
      <c r="O28" s="41"/>
      <c r="P28" s="50"/>
      <c r="Q28" s="50"/>
      <c r="R28" s="50"/>
    </row>
    <row r="29" spans="1:18" ht="12.75" hidden="1">
      <c r="A29" s="6" t="s">
        <v>31</v>
      </c>
      <c r="B29" s="6"/>
      <c r="C29" s="39">
        <f>P_local_currency/ExchRate</f>
        <v>250</v>
      </c>
      <c r="D29" s="51" t="e">
        <f>MIN(ExchRate_0*(1+PctChPrice)*(1+New_tariff)+Port_dest_delivery,P_autarky_1)</f>
        <v>#REF!</v>
      </c>
      <c r="E29" s="37" t="e">
        <f>IF(C29&gt;0,D29/C29-1,"")</f>
        <v>#REF!</v>
      </c>
      <c r="G29" s="41"/>
      <c r="H29" s="41"/>
      <c r="I29" s="41"/>
      <c r="J29" s="41"/>
      <c r="K29" s="41"/>
      <c r="L29" s="41"/>
      <c r="M29" s="41"/>
      <c r="N29" s="41"/>
      <c r="O29" s="41"/>
      <c r="P29" s="50"/>
      <c r="Q29" s="50"/>
      <c r="R29" s="50"/>
    </row>
    <row r="30" spans="1:18" ht="12.75" hidden="1">
      <c r="A30" s="34" t="s">
        <v>33</v>
      </c>
      <c r="B30" s="4"/>
      <c r="C30" s="63">
        <f>P_local_currency</f>
        <v>12500</v>
      </c>
      <c r="D30" s="63" t="e">
        <f>P_1*ExchRate</f>
        <v>#REF!</v>
      </c>
      <c r="E30" s="38" t="e">
        <f>IF(C30&gt;0,D30/C30-1,"")</f>
        <v>#REF!</v>
      </c>
      <c r="G30" s="41"/>
      <c r="H30" s="41"/>
      <c r="I30" s="41"/>
      <c r="J30" s="41"/>
      <c r="K30" s="41"/>
      <c r="L30" s="41"/>
      <c r="M30" s="41"/>
      <c r="N30" s="41"/>
      <c r="O30" s="41"/>
      <c r="P30" s="50"/>
      <c r="Q30" s="50"/>
      <c r="R30" s="50"/>
    </row>
    <row r="31" spans="1:18" ht="12.75">
      <c r="A31" s="59"/>
      <c r="B31" s="6"/>
      <c r="C31" s="7"/>
      <c r="D31" s="7"/>
      <c r="E31" s="8"/>
      <c r="G31" s="41"/>
      <c r="H31" s="41"/>
      <c r="I31" s="41"/>
      <c r="J31" s="41"/>
      <c r="K31" s="41"/>
      <c r="L31" s="41"/>
      <c r="M31" s="41"/>
      <c r="N31" s="41"/>
      <c r="O31" s="41"/>
      <c r="P31" s="50"/>
      <c r="Q31" s="50"/>
      <c r="R31" s="50"/>
    </row>
    <row r="32" spans="7:15" ht="12.75">
      <c r="G32" s="41"/>
      <c r="H32" s="41"/>
      <c r="I32" s="41"/>
      <c r="J32" s="41"/>
      <c r="K32" s="41"/>
      <c r="L32" s="41"/>
      <c r="M32" s="41"/>
      <c r="N32" s="41"/>
      <c r="O32" s="41"/>
    </row>
    <row r="33" spans="3:15" ht="12.75">
      <c r="C33" s="1"/>
      <c r="E33" s="67" t="s">
        <v>35</v>
      </c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2.75">
      <c r="A34" s="64" t="s">
        <v>49</v>
      </c>
      <c r="B34" s="4"/>
      <c r="C34" s="65" t="s">
        <v>8</v>
      </c>
      <c r="D34" s="66" t="s">
        <v>9</v>
      </c>
      <c r="E34" s="66" t="s">
        <v>36</v>
      </c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.75">
      <c r="A35" t="s">
        <v>39</v>
      </c>
      <c r="C35" s="36">
        <f>EXP(Salpha+Sbeta*LN(ExchRate_0))</f>
        <v>550000.0000000001</v>
      </c>
      <c r="D35" s="36">
        <f>(1+PctChSupply)*EXP(Salpha+Sbeta*LN(MktExchRate_1))</f>
        <v>550000.0000000001</v>
      </c>
      <c r="E35" s="37">
        <f>D35/C35-1</f>
        <v>0</v>
      </c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.75">
      <c r="A36" t="s">
        <v>40</v>
      </c>
      <c r="C36" s="36">
        <f>EXP(Dalpha+Dbeta*LN(ExchRate_0)+Dgamma*LN(Y))</f>
        <v>550000.0000000001</v>
      </c>
      <c r="D36" s="36">
        <f>(1+PctChDemand)*EXP(Dalpha+Dbeta*LN(MktExchRate_1)+Dgamma*LN(Y*(1+PctChIncome)))</f>
        <v>550000.0000000001</v>
      </c>
      <c r="E36" s="37">
        <f>D36/C36-1</f>
        <v>0</v>
      </c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.75">
      <c r="A37" t="s">
        <v>41</v>
      </c>
      <c r="C37" s="36">
        <f>C36-C35</f>
        <v>0</v>
      </c>
      <c r="D37" s="36">
        <f>MAX(D36-D35,0)</f>
        <v>0</v>
      </c>
      <c r="E37" s="37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.75" hidden="1">
      <c r="A38" t="s">
        <v>32</v>
      </c>
      <c r="C38" s="49">
        <f>M_0*ExchRate_0*Original_tariff/1000000</f>
        <v>0</v>
      </c>
      <c r="D38" s="49">
        <f>M_1*ExchRate_0*(1+PctChPrice)*New_tariff/1000000</f>
        <v>0</v>
      </c>
      <c r="E38" s="37">
        <f>IF(C38&gt;0,D38/C38-1,"")</f>
      </c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>
      <c r="A39" s="34" t="s">
        <v>42</v>
      </c>
      <c r="B39" s="4"/>
      <c r="C39" s="72">
        <f>EXP((Dalpha+Dgamma*LN(Y)-Salpha)/(Sbeta-Dbeta))</f>
        <v>249.9999999999999</v>
      </c>
      <c r="D39" s="74">
        <f>EXP((Dalpha+Dgamma*LN(Y*(1+PctChIncome))+LN(1+PctChDemand)-Salpha-LN(1+PctChSupply))/(Sbeta-Dbeta))</f>
        <v>249.9999999999999</v>
      </c>
      <c r="E39" s="38">
        <f>IF(C39&gt;0,D39/C39-1,"")</f>
        <v>0</v>
      </c>
      <c r="G39" s="41"/>
      <c r="H39" s="41"/>
      <c r="I39" s="41"/>
      <c r="J39" s="41"/>
      <c r="K39" s="41"/>
      <c r="L39" s="41"/>
      <c r="M39" s="41"/>
      <c r="N39" s="41"/>
      <c r="O39" s="41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5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9.140625" style="48" customWidth="1"/>
    <col min="2" max="2" width="14.8515625" style="48" customWidth="1"/>
    <col min="3" max="3" width="13.00390625" style="48" customWidth="1"/>
    <col min="4" max="4" width="11.421875" style="48" customWidth="1"/>
    <col min="5" max="5" width="10.8515625" style="48" customWidth="1"/>
    <col min="6" max="6" width="12.421875" style="48" customWidth="1"/>
    <col min="7" max="7" width="9.57421875" style="48" bestFit="1" customWidth="1"/>
    <col min="8" max="8" width="11.7109375" style="48" customWidth="1"/>
    <col min="9" max="10" width="9.140625" style="48" customWidth="1"/>
    <col min="11" max="11" width="9.7109375" style="48" customWidth="1"/>
    <col min="12" max="12" width="9.28125" style="48" bestFit="1" customWidth="1"/>
    <col min="13" max="14" width="9.140625" style="48" customWidth="1"/>
    <col min="15" max="15" width="10.57421875" style="48" customWidth="1"/>
    <col min="16" max="17" width="8.28125" style="48" customWidth="1"/>
    <col min="18" max="16384" width="9.140625" style="48" customWidth="1"/>
  </cols>
  <sheetData>
    <row r="1" spans="1:2" ht="20.25">
      <c r="A1" s="53"/>
      <c r="B1" s="70" t="s">
        <v>37</v>
      </c>
    </row>
    <row r="2" spans="2:17" ht="21" customHeight="1" thickBot="1">
      <c r="B2" s="68" t="s">
        <v>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/>
      <c r="Q2"/>
    </row>
    <row r="3" spans="2:17" ht="21" customHeight="1" thickTop="1">
      <c r="B3" s="6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/>
      <c r="Q3"/>
    </row>
    <row r="4" spans="2:17" ht="12.75">
      <c r="B4" s="6"/>
      <c r="C4" s="6"/>
      <c r="D4" s="7"/>
      <c r="E4" s="6"/>
      <c r="F4" s="6"/>
      <c r="G4"/>
      <c r="H4"/>
      <c r="I4"/>
      <c r="J4"/>
      <c r="K4"/>
      <c r="L4"/>
      <c r="M4"/>
      <c r="N4"/>
      <c r="O4"/>
      <c r="P4"/>
      <c r="Q4"/>
    </row>
    <row r="5" spans="2:17" ht="12.75">
      <c r="B5" s="9" t="s">
        <v>21</v>
      </c>
      <c r="C5" s="10"/>
      <c r="D5" s="11"/>
      <c r="E5" s="12"/>
      <c r="F5" s="6"/>
      <c r="G5"/>
      <c r="H5" s="9" t="s">
        <v>22</v>
      </c>
      <c r="I5" s="10"/>
      <c r="J5" s="10"/>
      <c r="K5" s="10"/>
      <c r="L5" s="10"/>
      <c r="M5" s="10"/>
      <c r="N5" s="10"/>
      <c r="O5" s="10"/>
      <c r="P5" s="31"/>
      <c r="Q5"/>
    </row>
    <row r="6" spans="2:17" ht="12.75">
      <c r="B6" s="13"/>
      <c r="C6" s="6"/>
      <c r="D6" s="7"/>
      <c r="E6" s="14"/>
      <c r="F6" s="6"/>
      <c r="G6"/>
      <c r="H6" s="13"/>
      <c r="I6" s="4"/>
      <c r="J6" s="5" t="s">
        <v>8</v>
      </c>
      <c r="K6" s="5"/>
      <c r="L6" s="6"/>
      <c r="M6" s="4"/>
      <c r="N6" s="5" t="s">
        <v>9</v>
      </c>
      <c r="O6" s="5"/>
      <c r="P6" s="45"/>
      <c r="Q6"/>
    </row>
    <row r="7" spans="2:17" ht="12.75">
      <c r="B7" s="15" t="s">
        <v>17</v>
      </c>
      <c r="C7" s="4"/>
      <c r="D7" s="7"/>
      <c r="E7" s="14"/>
      <c r="F7" s="6"/>
      <c r="G7"/>
      <c r="H7" s="20" t="s">
        <v>4</v>
      </c>
      <c r="I7" s="21" t="s">
        <v>6</v>
      </c>
      <c r="J7" s="21" t="s">
        <v>7</v>
      </c>
      <c r="K7" s="75" t="s">
        <v>51</v>
      </c>
      <c r="L7" s="6"/>
      <c r="M7" s="21" t="s">
        <v>6</v>
      </c>
      <c r="N7" s="21" t="s">
        <v>7</v>
      </c>
      <c r="O7" s="75" t="s">
        <v>51</v>
      </c>
      <c r="P7" s="32"/>
      <c r="Q7"/>
    </row>
    <row r="8" spans="2:17" ht="12.75">
      <c r="B8" s="13" t="s">
        <v>15</v>
      </c>
      <c r="C8" s="6"/>
      <c r="D8" s="7"/>
      <c r="E8" s="14"/>
      <c r="F8" s="6"/>
      <c r="G8"/>
      <c r="H8" s="20"/>
      <c r="I8" s="21"/>
      <c r="J8" s="6"/>
      <c r="K8" s="75" t="s">
        <v>52</v>
      </c>
      <c r="L8" s="6"/>
      <c r="M8" s="6"/>
      <c r="N8" s="6"/>
      <c r="O8" s="75" t="s">
        <v>52</v>
      </c>
      <c r="P8" s="14"/>
      <c r="Q8" s="29" t="s">
        <v>24</v>
      </c>
    </row>
    <row r="9" spans="2:17" ht="12.75">
      <c r="B9" s="13" t="s">
        <v>2</v>
      </c>
      <c r="C9" s="6"/>
      <c r="D9" s="16">
        <f>LN(Qs)-Es*LN(ExchRate_0)</f>
        <v>10.45694309827753</v>
      </c>
      <c r="E9" s="14"/>
      <c r="F9" s="6"/>
      <c r="G9">
        <v>1</v>
      </c>
      <c r="H9" s="22">
        <f aca="true" t="shared" si="0" ref="H9:H40">G9*Q$9</f>
        <v>15000</v>
      </c>
      <c r="I9" s="23"/>
      <c r="J9" s="7"/>
      <c r="K9" s="43">
        <f aca="true" t="shared" si="1" ref="K9:K40">ExchRate_0</f>
        <v>250</v>
      </c>
      <c r="L9" s="6"/>
      <c r="M9" s="6"/>
      <c r="N9" s="6"/>
      <c r="O9" s="6">
        <f aca="true" t="shared" si="2" ref="O9:O40">ExchRate_0*(1+PctChPrice)</f>
        <v>250</v>
      </c>
      <c r="P9"/>
      <c r="Q9" s="46">
        <v>15000</v>
      </c>
    </row>
    <row r="10" spans="2:17" ht="12.75">
      <c r="B10" s="13" t="s">
        <v>3</v>
      </c>
      <c r="C10" s="6"/>
      <c r="D10" s="16">
        <f>Es</f>
        <v>0.5</v>
      </c>
      <c r="E10" s="14"/>
      <c r="F10" s="6"/>
      <c r="G10">
        <f aca="true" t="shared" si="3" ref="G10:G41">1+G9</f>
        <v>2</v>
      </c>
      <c r="H10" s="22">
        <f t="shared" si="0"/>
        <v>30000</v>
      </c>
      <c r="I10" s="23"/>
      <c r="J10" s="7"/>
      <c r="K10" s="43">
        <f t="shared" si="1"/>
        <v>250</v>
      </c>
      <c r="L10" s="6"/>
      <c r="M10" s="6"/>
      <c r="N10" s="6"/>
      <c r="O10" s="6">
        <f t="shared" si="2"/>
        <v>250</v>
      </c>
      <c r="P10"/>
      <c r="Q10" s="47"/>
    </row>
    <row r="11" spans="2:17" ht="12.75">
      <c r="B11" s="13"/>
      <c r="C11" s="6"/>
      <c r="D11" s="7"/>
      <c r="E11" s="14"/>
      <c r="F11" s="6"/>
      <c r="G11">
        <f t="shared" si="3"/>
        <v>3</v>
      </c>
      <c r="H11" s="22">
        <f t="shared" si="0"/>
        <v>45000</v>
      </c>
      <c r="I11" s="23"/>
      <c r="J11" s="7"/>
      <c r="K11" s="43">
        <f t="shared" si="1"/>
        <v>250</v>
      </c>
      <c r="L11" s="6"/>
      <c r="M11" s="6"/>
      <c r="N11" s="6"/>
      <c r="O11" s="6">
        <f t="shared" si="2"/>
        <v>250</v>
      </c>
      <c r="P11"/>
      <c r="Q11" s="13"/>
    </row>
    <row r="12" spans="2:17" ht="12.75">
      <c r="B12" s="15" t="s">
        <v>18</v>
      </c>
      <c r="C12" s="4"/>
      <c r="D12" s="6"/>
      <c r="E12" s="14"/>
      <c r="F12" s="6"/>
      <c r="G12">
        <f t="shared" si="3"/>
        <v>4</v>
      </c>
      <c r="H12" s="22">
        <f t="shared" si="0"/>
        <v>60000</v>
      </c>
      <c r="I12" s="23"/>
      <c r="J12" s="7"/>
      <c r="K12" s="43">
        <f t="shared" si="1"/>
        <v>250</v>
      </c>
      <c r="L12" s="6"/>
      <c r="M12" s="6"/>
      <c r="N12" s="6"/>
      <c r="O12" s="6">
        <f t="shared" si="2"/>
        <v>250</v>
      </c>
      <c r="P12"/>
      <c r="Q12" s="13"/>
    </row>
    <row r="13" spans="2:17" ht="12.75">
      <c r="B13" s="13" t="s">
        <v>16</v>
      </c>
      <c r="C13" s="6"/>
      <c r="D13" s="6"/>
      <c r="E13" s="14"/>
      <c r="F13" s="6"/>
      <c r="G13">
        <f t="shared" si="3"/>
        <v>5</v>
      </c>
      <c r="H13" s="22">
        <f t="shared" si="0"/>
        <v>75000</v>
      </c>
      <c r="I13" s="23"/>
      <c r="J13" s="7"/>
      <c r="K13" s="43">
        <f t="shared" si="1"/>
        <v>250</v>
      </c>
      <c r="L13" s="6"/>
      <c r="M13" s="6"/>
      <c r="N13" s="6"/>
      <c r="O13" s="6">
        <f t="shared" si="2"/>
        <v>250</v>
      </c>
      <c r="P13"/>
      <c r="Q13" s="13"/>
    </row>
    <row r="14" spans="2:17" ht="12.75">
      <c r="B14" s="30" t="s">
        <v>25</v>
      </c>
      <c r="C14" s="6"/>
      <c r="D14" s="7">
        <v>500</v>
      </c>
      <c r="E14" s="14"/>
      <c r="F14" s="6"/>
      <c r="G14">
        <f t="shared" si="3"/>
        <v>6</v>
      </c>
      <c r="H14" s="22">
        <f t="shared" si="0"/>
        <v>90000</v>
      </c>
      <c r="I14" s="23"/>
      <c r="J14" s="7"/>
      <c r="K14" s="43">
        <f t="shared" si="1"/>
        <v>250</v>
      </c>
      <c r="L14" s="6"/>
      <c r="M14" s="6"/>
      <c r="N14" s="6"/>
      <c r="O14" s="6">
        <f t="shared" si="2"/>
        <v>250</v>
      </c>
      <c r="P14"/>
      <c r="Q14" s="13"/>
    </row>
    <row r="15" spans="2:17" ht="12.75">
      <c r="B15" s="13" t="s">
        <v>12</v>
      </c>
      <c r="C15" s="6"/>
      <c r="D15" s="17">
        <f>LN(Qd)-Dbeta*LN(ExchRate_0)-Dgamma*LN(Y)</f>
        <v>9.763795917717585</v>
      </c>
      <c r="E15" s="14"/>
      <c r="F15" s="6"/>
      <c r="G15">
        <f t="shared" si="3"/>
        <v>7</v>
      </c>
      <c r="H15" s="22">
        <f t="shared" si="0"/>
        <v>105000</v>
      </c>
      <c r="I15" s="23"/>
      <c r="J15" s="7"/>
      <c r="K15" s="43">
        <f t="shared" si="1"/>
        <v>250</v>
      </c>
      <c r="L15" s="6"/>
      <c r="M15" s="6"/>
      <c r="N15" s="6"/>
      <c r="O15" s="6">
        <f t="shared" si="2"/>
        <v>250</v>
      </c>
      <c r="P15"/>
      <c r="Q15" s="13"/>
    </row>
    <row r="16" spans="2:17" ht="12.75">
      <c r="B16" s="13" t="s">
        <v>13</v>
      </c>
      <c r="C16" s="6"/>
      <c r="D16" s="17">
        <f>Edp</f>
        <v>-0.5</v>
      </c>
      <c r="E16" s="14"/>
      <c r="F16" s="6"/>
      <c r="G16">
        <f t="shared" si="3"/>
        <v>8</v>
      </c>
      <c r="H16" s="22">
        <f t="shared" si="0"/>
        <v>120000</v>
      </c>
      <c r="I16" s="23"/>
      <c r="J16" s="7"/>
      <c r="K16" s="43">
        <f t="shared" si="1"/>
        <v>250</v>
      </c>
      <c r="L16" s="6"/>
      <c r="M16" s="6"/>
      <c r="N16" s="6"/>
      <c r="O16" s="6">
        <f t="shared" si="2"/>
        <v>250</v>
      </c>
      <c r="P16"/>
      <c r="Q16" s="13"/>
    </row>
    <row r="17" spans="2:17" ht="12.75">
      <c r="B17" s="13" t="s">
        <v>14</v>
      </c>
      <c r="C17" s="6"/>
      <c r="D17" s="16">
        <f>Edy</f>
        <v>1</v>
      </c>
      <c r="E17" s="14"/>
      <c r="F17" s="6"/>
      <c r="G17">
        <f t="shared" si="3"/>
        <v>9</v>
      </c>
      <c r="H17" s="22">
        <f t="shared" si="0"/>
        <v>135000</v>
      </c>
      <c r="I17" s="23"/>
      <c r="J17" s="7"/>
      <c r="K17" s="43">
        <f t="shared" si="1"/>
        <v>250</v>
      </c>
      <c r="L17" s="6"/>
      <c r="M17" s="6"/>
      <c r="N17" s="6"/>
      <c r="O17" s="6">
        <f t="shared" si="2"/>
        <v>250</v>
      </c>
      <c r="P17"/>
      <c r="Q17" s="13"/>
    </row>
    <row r="18" spans="2:17" ht="12.75">
      <c r="B18" s="15"/>
      <c r="C18" s="4"/>
      <c r="D18" s="18"/>
      <c r="E18" s="19"/>
      <c r="F18" s="6"/>
      <c r="G18">
        <f t="shared" si="3"/>
        <v>10</v>
      </c>
      <c r="H18" s="22">
        <f t="shared" si="0"/>
        <v>150000</v>
      </c>
      <c r="I18" s="23">
        <f aca="true" t="shared" si="4" ref="I18:I49">EXP((LN($H18)-Salpha)/Sbeta)</f>
        <v>18.595041322314017</v>
      </c>
      <c r="J18" s="7">
        <f aca="true" t="shared" si="5" ref="J18:J49">EXP((LN($H18)-Dalpha-Dgamma*LN(Y))/Dbeta)</f>
        <v>3361.1111111111145</v>
      </c>
      <c r="K18" s="43">
        <f t="shared" si="1"/>
        <v>250</v>
      </c>
      <c r="L18" s="6"/>
      <c r="M18" s="23">
        <f aca="true" t="shared" si="6" ref="M18:M49">EXP((LN($H18/(1+PctChSupply))-Salpha)/Sbeta)</f>
        <v>18.595041322314017</v>
      </c>
      <c r="N18" s="7">
        <f aca="true" t="shared" si="7" ref="N18:N49">EXP((LN($H18/(1+PctChDemand))-Dalpha-Dgamma*LN(Y*(1+PctChIncome)))/Dbeta)</f>
        <v>3361.1111111111145</v>
      </c>
      <c r="O18" s="6">
        <f t="shared" si="2"/>
        <v>250</v>
      </c>
      <c r="P18"/>
      <c r="Q18" s="13">
        <f>EXP((LN(H18)-Salpha-LN(1+PctChSupply))/Sbeta)</f>
        <v>18.595041322314017</v>
      </c>
    </row>
    <row r="19" spans="2:17" ht="12.75">
      <c r="B19"/>
      <c r="C19"/>
      <c r="D19" s="1"/>
      <c r="E19"/>
      <c r="F19"/>
      <c r="G19">
        <f t="shared" si="3"/>
        <v>11</v>
      </c>
      <c r="H19" s="22">
        <f t="shared" si="0"/>
        <v>165000</v>
      </c>
      <c r="I19" s="23">
        <f t="shared" si="4"/>
        <v>22.499999999999996</v>
      </c>
      <c r="J19" s="7">
        <f t="shared" si="5"/>
        <v>2777.777777777776</v>
      </c>
      <c r="K19" s="43">
        <f t="shared" si="1"/>
        <v>250</v>
      </c>
      <c r="L19" s="6"/>
      <c r="M19" s="23">
        <f t="shared" si="6"/>
        <v>22.499999999999996</v>
      </c>
      <c r="N19" s="7">
        <f t="shared" si="7"/>
        <v>2777.777777777776</v>
      </c>
      <c r="O19" s="6">
        <f t="shared" si="2"/>
        <v>250</v>
      </c>
      <c r="P19"/>
      <c r="Q19" s="13"/>
    </row>
    <row r="20" spans="2:17" ht="12.75">
      <c r="B20"/>
      <c r="C20"/>
      <c r="D20" s="1"/>
      <c r="E20"/>
      <c r="F20"/>
      <c r="G20">
        <f t="shared" si="3"/>
        <v>12</v>
      </c>
      <c r="H20" s="22">
        <f t="shared" si="0"/>
        <v>180000</v>
      </c>
      <c r="I20" s="23">
        <f t="shared" si="4"/>
        <v>26.776859504132197</v>
      </c>
      <c r="J20" s="7">
        <f t="shared" si="5"/>
        <v>2334.104938271606</v>
      </c>
      <c r="K20" s="43">
        <f t="shared" si="1"/>
        <v>250</v>
      </c>
      <c r="L20" s="6"/>
      <c r="M20" s="23">
        <f t="shared" si="6"/>
        <v>26.776859504132197</v>
      </c>
      <c r="N20" s="7">
        <f t="shared" si="7"/>
        <v>2334.104938271606</v>
      </c>
      <c r="O20" s="6">
        <f t="shared" si="2"/>
        <v>250</v>
      </c>
      <c r="P20"/>
      <c r="Q20" s="13"/>
    </row>
    <row r="21" spans="2:17" ht="12.75">
      <c r="B21" s="6"/>
      <c r="C21" s="6"/>
      <c r="D21" s="78"/>
      <c r="E21" s="21"/>
      <c r="F21" s="6"/>
      <c r="G21">
        <f t="shared" si="3"/>
        <v>13</v>
      </c>
      <c r="H21" s="22">
        <f t="shared" si="0"/>
        <v>195000</v>
      </c>
      <c r="I21" s="23">
        <f t="shared" si="4"/>
        <v>31.4256198347107</v>
      </c>
      <c r="J21" s="7">
        <f t="shared" si="5"/>
        <v>1988.8231426692976</v>
      </c>
      <c r="K21" s="43">
        <f t="shared" si="1"/>
        <v>250</v>
      </c>
      <c r="L21" s="6"/>
      <c r="M21" s="23">
        <f t="shared" si="6"/>
        <v>31.4256198347107</v>
      </c>
      <c r="N21" s="7">
        <f t="shared" si="7"/>
        <v>1988.8231426692976</v>
      </c>
      <c r="O21" s="6">
        <f t="shared" si="2"/>
        <v>250</v>
      </c>
      <c r="P21"/>
      <c r="Q21" s="13"/>
    </row>
    <row r="22" spans="2:17" ht="12.75">
      <c r="B22" s="6"/>
      <c r="C22" s="6"/>
      <c r="D22" s="44"/>
      <c r="E22" s="43"/>
      <c r="F22" s="6"/>
      <c r="G22">
        <f t="shared" si="3"/>
        <v>14</v>
      </c>
      <c r="H22" s="22">
        <f t="shared" si="0"/>
        <v>210000</v>
      </c>
      <c r="I22" s="23">
        <f t="shared" si="4"/>
        <v>36.446280991735534</v>
      </c>
      <c r="J22" s="7">
        <f t="shared" si="5"/>
        <v>1714.8526077097492</v>
      </c>
      <c r="K22" s="43">
        <f t="shared" si="1"/>
        <v>250</v>
      </c>
      <c r="L22" s="6"/>
      <c r="M22" s="23">
        <f t="shared" si="6"/>
        <v>36.446280991735534</v>
      </c>
      <c r="N22" s="7">
        <f t="shared" si="7"/>
        <v>1714.8526077097492</v>
      </c>
      <c r="O22" s="6">
        <f t="shared" si="2"/>
        <v>250</v>
      </c>
      <c r="P22"/>
      <c r="Q22" s="13"/>
    </row>
    <row r="23" spans="2:17" ht="12.75">
      <c r="B23" s="52"/>
      <c r="C23" s="6"/>
      <c r="D23" s="43"/>
      <c r="E23" s="43"/>
      <c r="F23" s="52"/>
      <c r="G23">
        <f t="shared" si="3"/>
        <v>15</v>
      </c>
      <c r="H23" s="22">
        <f t="shared" si="0"/>
        <v>225000</v>
      </c>
      <c r="I23" s="23">
        <f t="shared" si="4"/>
        <v>41.83884297520663</v>
      </c>
      <c r="J23" s="7">
        <f t="shared" si="5"/>
        <v>1493.8271604938252</v>
      </c>
      <c r="K23" s="43">
        <f t="shared" si="1"/>
        <v>250</v>
      </c>
      <c r="L23" s="6"/>
      <c r="M23" s="23">
        <f t="shared" si="6"/>
        <v>41.83884297520663</v>
      </c>
      <c r="N23" s="7">
        <f t="shared" si="7"/>
        <v>1493.8271604938252</v>
      </c>
      <c r="O23" s="6">
        <f t="shared" si="2"/>
        <v>250</v>
      </c>
      <c r="P23"/>
      <c r="Q23" s="13"/>
    </row>
    <row r="24" spans="6:17" ht="12.75">
      <c r="F24" s="6"/>
      <c r="G24">
        <f t="shared" si="3"/>
        <v>16</v>
      </c>
      <c r="H24" s="22">
        <f t="shared" si="0"/>
        <v>240000</v>
      </c>
      <c r="I24" s="23">
        <f t="shared" si="4"/>
        <v>47.60330578512398</v>
      </c>
      <c r="J24" s="7">
        <f t="shared" si="5"/>
        <v>1312.9340277777765</v>
      </c>
      <c r="K24" s="43">
        <f t="shared" si="1"/>
        <v>250</v>
      </c>
      <c r="L24" s="6"/>
      <c r="M24" s="23">
        <f t="shared" si="6"/>
        <v>47.60330578512398</v>
      </c>
      <c r="N24" s="7">
        <f t="shared" si="7"/>
        <v>1312.9340277777765</v>
      </c>
      <c r="O24" s="6">
        <f t="shared" si="2"/>
        <v>250</v>
      </c>
      <c r="P24"/>
      <c r="Q24" s="13"/>
    </row>
    <row r="25" spans="2:17" ht="12.75">
      <c r="B25"/>
      <c r="C25"/>
      <c r="D25"/>
      <c r="E25"/>
      <c r="F25"/>
      <c r="G25">
        <f t="shared" si="3"/>
        <v>17</v>
      </c>
      <c r="H25" s="22">
        <f t="shared" si="0"/>
        <v>255000</v>
      </c>
      <c r="I25" s="23">
        <f t="shared" si="4"/>
        <v>53.73966942148749</v>
      </c>
      <c r="J25" s="7">
        <f t="shared" si="5"/>
        <v>1163.0142252979638</v>
      </c>
      <c r="K25" s="43">
        <f t="shared" si="1"/>
        <v>250</v>
      </c>
      <c r="L25" s="6"/>
      <c r="M25" s="23">
        <f t="shared" si="6"/>
        <v>53.73966942148749</v>
      </c>
      <c r="N25" s="7">
        <f t="shared" si="7"/>
        <v>1163.0142252979638</v>
      </c>
      <c r="O25" s="6">
        <f t="shared" si="2"/>
        <v>250</v>
      </c>
      <c r="P25"/>
      <c r="Q25" s="13"/>
    </row>
    <row r="26" spans="2:17" ht="12.75">
      <c r="B26"/>
      <c r="C26"/>
      <c r="D26"/>
      <c r="E26"/>
      <c r="F26"/>
      <c r="G26">
        <f t="shared" si="3"/>
        <v>18</v>
      </c>
      <c r="H26" s="22">
        <f t="shared" si="0"/>
        <v>270000</v>
      </c>
      <c r="I26" s="23">
        <f t="shared" si="4"/>
        <v>60.24793388429737</v>
      </c>
      <c r="J26" s="7">
        <f t="shared" si="5"/>
        <v>1037.3799725651595</v>
      </c>
      <c r="K26" s="43">
        <f t="shared" si="1"/>
        <v>250</v>
      </c>
      <c r="L26" s="6"/>
      <c r="M26" s="23">
        <f t="shared" si="6"/>
        <v>60.24793388429737</v>
      </c>
      <c r="N26" s="7">
        <f t="shared" si="7"/>
        <v>1037.3799725651595</v>
      </c>
      <c r="O26" s="6">
        <f t="shared" si="2"/>
        <v>250</v>
      </c>
      <c r="P26"/>
      <c r="Q26" s="13"/>
    </row>
    <row r="27" spans="2:17" ht="12.75">
      <c r="B27"/>
      <c r="C27"/>
      <c r="D27"/>
      <c r="E27"/>
      <c r="F27"/>
      <c r="G27">
        <f t="shared" si="3"/>
        <v>19</v>
      </c>
      <c r="H27" s="22">
        <f t="shared" si="0"/>
        <v>285000</v>
      </c>
      <c r="I27" s="23">
        <f t="shared" si="4"/>
        <v>67.12809917355366</v>
      </c>
      <c r="J27" s="7">
        <f t="shared" si="5"/>
        <v>931.0557094490613</v>
      </c>
      <c r="K27" s="43">
        <f t="shared" si="1"/>
        <v>250</v>
      </c>
      <c r="L27" s="6"/>
      <c r="M27" s="23">
        <f t="shared" si="6"/>
        <v>67.12809917355366</v>
      </c>
      <c r="N27" s="7">
        <f t="shared" si="7"/>
        <v>931.0557094490613</v>
      </c>
      <c r="O27" s="6">
        <f t="shared" si="2"/>
        <v>250</v>
      </c>
      <c r="P27"/>
      <c r="Q27" s="13"/>
    </row>
    <row r="28" spans="1:17" ht="12.75">
      <c r="A28" s="33"/>
      <c r="B28"/>
      <c r="C28"/>
      <c r="D28"/>
      <c r="E28"/>
      <c r="F28"/>
      <c r="G28">
        <f t="shared" si="3"/>
        <v>20</v>
      </c>
      <c r="H28" s="22">
        <f t="shared" si="0"/>
        <v>300000</v>
      </c>
      <c r="I28" s="23">
        <f t="shared" si="4"/>
        <v>74.38016528925607</v>
      </c>
      <c r="J28" s="7">
        <f t="shared" si="5"/>
        <v>840.2777777777785</v>
      </c>
      <c r="K28" s="43">
        <f t="shared" si="1"/>
        <v>250</v>
      </c>
      <c r="L28" s="6"/>
      <c r="M28" s="23">
        <f t="shared" si="6"/>
        <v>74.38016528925607</v>
      </c>
      <c r="N28" s="7">
        <f t="shared" si="7"/>
        <v>840.2777777777785</v>
      </c>
      <c r="O28" s="6">
        <f t="shared" si="2"/>
        <v>250</v>
      </c>
      <c r="P28"/>
      <c r="Q28" s="13"/>
    </row>
    <row r="29" spans="1:17" ht="12.75">
      <c r="A29" s="33"/>
      <c r="B29"/>
      <c r="C29"/>
      <c r="D29"/>
      <c r="E29"/>
      <c r="F29"/>
      <c r="G29">
        <f t="shared" si="3"/>
        <v>21</v>
      </c>
      <c r="H29" s="22">
        <f t="shared" si="0"/>
        <v>315000</v>
      </c>
      <c r="I29" s="23">
        <f t="shared" si="4"/>
        <v>82.00413223140485</v>
      </c>
      <c r="J29" s="7">
        <f t="shared" si="5"/>
        <v>762.1567145376673</v>
      </c>
      <c r="K29" s="43">
        <f t="shared" si="1"/>
        <v>250</v>
      </c>
      <c r="L29" s="6"/>
      <c r="M29" s="23">
        <f t="shared" si="6"/>
        <v>82.00413223140485</v>
      </c>
      <c r="N29" s="7">
        <f t="shared" si="7"/>
        <v>762.1567145376673</v>
      </c>
      <c r="O29" s="6">
        <f t="shared" si="2"/>
        <v>250</v>
      </c>
      <c r="P29"/>
      <c r="Q29" s="13"/>
    </row>
    <row r="30" spans="1:17" ht="12.75">
      <c r="A30" s="35"/>
      <c r="B30"/>
      <c r="C30"/>
      <c r="D30"/>
      <c r="E30"/>
      <c r="F30"/>
      <c r="G30">
        <f t="shared" si="3"/>
        <v>22</v>
      </c>
      <c r="H30" s="22">
        <f t="shared" si="0"/>
        <v>330000</v>
      </c>
      <c r="I30" s="23">
        <f t="shared" si="4"/>
        <v>90</v>
      </c>
      <c r="J30" s="7">
        <f t="shared" si="5"/>
        <v>694.4444444444439</v>
      </c>
      <c r="K30" s="43">
        <f t="shared" si="1"/>
        <v>250</v>
      </c>
      <c r="L30" s="6"/>
      <c r="M30" s="23">
        <f t="shared" si="6"/>
        <v>90</v>
      </c>
      <c r="N30" s="7">
        <f t="shared" si="7"/>
        <v>694.4444444444439</v>
      </c>
      <c r="O30" s="6">
        <f t="shared" si="2"/>
        <v>250</v>
      </c>
      <c r="P30"/>
      <c r="Q30" s="13"/>
    </row>
    <row r="31" spans="1:17" ht="12.75">
      <c r="A31" s="35"/>
      <c r="B31"/>
      <c r="C31"/>
      <c r="D31"/>
      <c r="E31"/>
      <c r="F31"/>
      <c r="G31">
        <f t="shared" si="3"/>
        <v>23</v>
      </c>
      <c r="H31" s="22">
        <f t="shared" si="0"/>
        <v>345000</v>
      </c>
      <c r="I31" s="23">
        <f t="shared" si="4"/>
        <v>98.36776859504127</v>
      </c>
      <c r="J31" s="7">
        <f t="shared" si="5"/>
        <v>635.3707204368828</v>
      </c>
      <c r="K31" s="43">
        <f t="shared" si="1"/>
        <v>250</v>
      </c>
      <c r="L31" s="6"/>
      <c r="M31" s="23">
        <f t="shared" si="6"/>
        <v>98.36776859504127</v>
      </c>
      <c r="N31" s="7">
        <f t="shared" si="7"/>
        <v>635.3707204368828</v>
      </c>
      <c r="O31" s="6">
        <f t="shared" si="2"/>
        <v>250</v>
      </c>
      <c r="P31"/>
      <c r="Q31" s="13"/>
    </row>
    <row r="32" spans="1:17" ht="12.75">
      <c r="A32" s="33"/>
      <c r="B32"/>
      <c r="C32"/>
      <c r="D32"/>
      <c r="E32"/>
      <c r="F32"/>
      <c r="G32">
        <f t="shared" si="3"/>
        <v>24</v>
      </c>
      <c r="H32" s="22">
        <f t="shared" si="0"/>
        <v>360000</v>
      </c>
      <c r="I32" s="23">
        <f t="shared" si="4"/>
        <v>107.1074380165288</v>
      </c>
      <c r="J32" s="7">
        <f t="shared" si="5"/>
        <v>583.5262345679014</v>
      </c>
      <c r="K32" s="43">
        <f t="shared" si="1"/>
        <v>250</v>
      </c>
      <c r="L32" s="6"/>
      <c r="M32" s="23">
        <f t="shared" si="6"/>
        <v>107.1074380165288</v>
      </c>
      <c r="N32" s="7">
        <f t="shared" si="7"/>
        <v>583.5262345679014</v>
      </c>
      <c r="O32" s="6">
        <f t="shared" si="2"/>
        <v>250</v>
      </c>
      <c r="P32"/>
      <c r="Q32" s="13"/>
    </row>
    <row r="33" spans="2:17" ht="12.75">
      <c r="B33"/>
      <c r="C33"/>
      <c r="D33"/>
      <c r="E33"/>
      <c r="F33"/>
      <c r="G33">
        <f t="shared" si="3"/>
        <v>25</v>
      </c>
      <c r="H33" s="22">
        <f t="shared" si="0"/>
        <v>375000</v>
      </c>
      <c r="I33" s="23">
        <f t="shared" si="4"/>
        <v>116.21900826446281</v>
      </c>
      <c r="J33" s="7">
        <f t="shared" si="5"/>
        <v>537.7777777777773</v>
      </c>
      <c r="K33" s="43">
        <f t="shared" si="1"/>
        <v>250</v>
      </c>
      <c r="L33" s="6"/>
      <c r="M33" s="23">
        <f t="shared" si="6"/>
        <v>116.21900826446281</v>
      </c>
      <c r="N33" s="7">
        <f t="shared" si="7"/>
        <v>537.7777777777773</v>
      </c>
      <c r="O33" s="6">
        <f t="shared" si="2"/>
        <v>250</v>
      </c>
      <c r="P33"/>
      <c r="Q33" s="13"/>
    </row>
    <row r="34" spans="2:17" ht="12.75">
      <c r="B34"/>
      <c r="C34"/>
      <c r="D34"/>
      <c r="E34"/>
      <c r="F34"/>
      <c r="G34">
        <f t="shared" si="3"/>
        <v>26</v>
      </c>
      <c r="H34" s="22">
        <f t="shared" si="0"/>
        <v>390000</v>
      </c>
      <c r="I34" s="23">
        <f t="shared" si="4"/>
        <v>125.70247933884282</v>
      </c>
      <c r="J34" s="7">
        <f t="shared" si="5"/>
        <v>497.2057856673243</v>
      </c>
      <c r="K34" s="43">
        <f t="shared" si="1"/>
        <v>250</v>
      </c>
      <c r="L34" s="6"/>
      <c r="M34" s="23">
        <f t="shared" si="6"/>
        <v>125.70247933884282</v>
      </c>
      <c r="N34" s="7">
        <f t="shared" si="7"/>
        <v>497.2057856673243</v>
      </c>
      <c r="O34" s="6">
        <f t="shared" si="2"/>
        <v>250</v>
      </c>
      <c r="P34"/>
      <c r="Q34" s="13"/>
    </row>
    <row r="35" spans="2:17" ht="12.75">
      <c r="B35"/>
      <c r="C35"/>
      <c r="D35"/>
      <c r="E35"/>
      <c r="F35"/>
      <c r="G35">
        <f t="shared" si="3"/>
        <v>27</v>
      </c>
      <c r="H35" s="22">
        <f t="shared" si="0"/>
        <v>405000</v>
      </c>
      <c r="I35" s="23">
        <f t="shared" si="4"/>
        <v>135.55785123966936</v>
      </c>
      <c r="J35" s="7">
        <f t="shared" si="5"/>
        <v>461.05776558451436</v>
      </c>
      <c r="K35" s="43">
        <f t="shared" si="1"/>
        <v>250</v>
      </c>
      <c r="L35" s="6"/>
      <c r="M35" s="23">
        <f t="shared" si="6"/>
        <v>135.55785123966936</v>
      </c>
      <c r="N35" s="7">
        <f t="shared" si="7"/>
        <v>461.05776558451436</v>
      </c>
      <c r="O35" s="6">
        <f t="shared" si="2"/>
        <v>250</v>
      </c>
      <c r="P35"/>
      <c r="Q35" s="13"/>
    </row>
    <row r="36" spans="2:17" ht="12.75">
      <c r="B36"/>
      <c r="C36"/>
      <c r="D36"/>
      <c r="E36"/>
      <c r="F36"/>
      <c r="G36">
        <f t="shared" si="3"/>
        <v>28</v>
      </c>
      <c r="H36" s="22">
        <f t="shared" si="0"/>
        <v>420000</v>
      </c>
      <c r="I36" s="23">
        <f t="shared" si="4"/>
        <v>145.78512396694217</v>
      </c>
      <c r="J36" s="7">
        <f t="shared" si="5"/>
        <v>428.7131519274372</v>
      </c>
      <c r="K36" s="43">
        <f t="shared" si="1"/>
        <v>250</v>
      </c>
      <c r="L36" s="6"/>
      <c r="M36" s="23">
        <f t="shared" si="6"/>
        <v>145.78512396694217</v>
      </c>
      <c r="N36" s="7">
        <f t="shared" si="7"/>
        <v>428.7131519274372</v>
      </c>
      <c r="O36" s="6">
        <f t="shared" si="2"/>
        <v>250</v>
      </c>
      <c r="P36"/>
      <c r="Q36" s="13"/>
    </row>
    <row r="37" spans="2:17" ht="12.75">
      <c r="B37"/>
      <c r="C37"/>
      <c r="D37"/>
      <c r="E37"/>
      <c r="F37"/>
      <c r="G37">
        <f t="shared" si="3"/>
        <v>29</v>
      </c>
      <c r="H37" s="22">
        <f t="shared" si="0"/>
        <v>435000</v>
      </c>
      <c r="I37" s="23">
        <f t="shared" si="4"/>
        <v>156.38429752066125</v>
      </c>
      <c r="J37" s="7">
        <f t="shared" si="5"/>
        <v>399.6564935922837</v>
      </c>
      <c r="K37" s="43">
        <f t="shared" si="1"/>
        <v>250</v>
      </c>
      <c r="L37" s="6"/>
      <c r="M37" s="23">
        <f t="shared" si="6"/>
        <v>156.38429752066125</v>
      </c>
      <c r="N37" s="7">
        <f t="shared" si="7"/>
        <v>399.6564935922837</v>
      </c>
      <c r="O37" s="6">
        <f t="shared" si="2"/>
        <v>250</v>
      </c>
      <c r="P37"/>
      <c r="Q37" s="13"/>
    </row>
    <row r="38" spans="2:17" ht="12.75">
      <c r="B38"/>
      <c r="C38"/>
      <c r="D38"/>
      <c r="E38"/>
      <c r="F38"/>
      <c r="G38">
        <f t="shared" si="3"/>
        <v>30</v>
      </c>
      <c r="H38" s="22">
        <f t="shared" si="0"/>
        <v>450000</v>
      </c>
      <c r="I38" s="23">
        <f t="shared" si="4"/>
        <v>167.35537190082655</v>
      </c>
      <c r="J38" s="7">
        <f t="shared" si="5"/>
        <v>373.45679012345624</v>
      </c>
      <c r="K38" s="43">
        <f t="shared" si="1"/>
        <v>250</v>
      </c>
      <c r="L38" s="6"/>
      <c r="M38" s="23">
        <f t="shared" si="6"/>
        <v>167.35537190082655</v>
      </c>
      <c r="N38" s="7">
        <f t="shared" si="7"/>
        <v>373.45679012345624</v>
      </c>
      <c r="O38" s="6">
        <f t="shared" si="2"/>
        <v>250</v>
      </c>
      <c r="P38"/>
      <c r="Q38" s="13"/>
    </row>
    <row r="39" spans="2:17" ht="12.75">
      <c r="B39"/>
      <c r="C39"/>
      <c r="D39"/>
      <c r="E39"/>
      <c r="F39"/>
      <c r="G39">
        <f t="shared" si="3"/>
        <v>31</v>
      </c>
      <c r="H39" s="22">
        <f t="shared" si="0"/>
        <v>465000</v>
      </c>
      <c r="I39" s="23">
        <f t="shared" si="4"/>
        <v>178.69834710743763</v>
      </c>
      <c r="J39" s="7">
        <f t="shared" si="5"/>
        <v>349.7514163487113</v>
      </c>
      <c r="K39" s="43">
        <f t="shared" si="1"/>
        <v>250</v>
      </c>
      <c r="L39" s="6"/>
      <c r="M39" s="23">
        <f t="shared" si="6"/>
        <v>178.69834710743763</v>
      </c>
      <c r="N39" s="7">
        <f t="shared" si="7"/>
        <v>349.7514163487113</v>
      </c>
      <c r="O39" s="6">
        <f t="shared" si="2"/>
        <v>250</v>
      </c>
      <c r="P39"/>
      <c r="Q39" s="13"/>
    </row>
    <row r="40" spans="2:17" ht="12.75">
      <c r="B40"/>
      <c r="C40"/>
      <c r="D40"/>
      <c r="E40"/>
      <c r="F40"/>
      <c r="G40">
        <f t="shared" si="3"/>
        <v>32</v>
      </c>
      <c r="H40" s="22">
        <f t="shared" si="0"/>
        <v>480000</v>
      </c>
      <c r="I40" s="23">
        <f t="shared" si="4"/>
        <v>190.41322314049594</v>
      </c>
      <c r="J40" s="7">
        <f t="shared" si="5"/>
        <v>328.23350694444406</v>
      </c>
      <c r="K40" s="43">
        <f t="shared" si="1"/>
        <v>250</v>
      </c>
      <c r="L40" s="6"/>
      <c r="M40" s="23">
        <f t="shared" si="6"/>
        <v>190.41322314049594</v>
      </c>
      <c r="N40" s="7">
        <f t="shared" si="7"/>
        <v>328.23350694444406</v>
      </c>
      <c r="O40" s="6">
        <f t="shared" si="2"/>
        <v>250</v>
      </c>
      <c r="P40"/>
      <c r="Q40" s="13"/>
    </row>
    <row r="41" spans="2:17" ht="12.75">
      <c r="B41"/>
      <c r="C41"/>
      <c r="D41"/>
      <c r="E41"/>
      <c r="F41"/>
      <c r="G41">
        <f t="shared" si="3"/>
        <v>33</v>
      </c>
      <c r="H41" s="22">
        <f aca="true" t="shared" si="8" ref="H41:H72">G41*Q$9</f>
        <v>495000</v>
      </c>
      <c r="I41" s="23">
        <f t="shared" si="4"/>
        <v>202.49999999999972</v>
      </c>
      <c r="J41" s="7">
        <f t="shared" si="5"/>
        <v>308.64197530864215</v>
      </c>
      <c r="K41" s="43">
        <f aca="true" t="shared" si="9" ref="K41:K72">ExchRate_0</f>
        <v>250</v>
      </c>
      <c r="L41" s="6"/>
      <c r="M41" s="23">
        <f t="shared" si="6"/>
        <v>202.49999999999972</v>
      </c>
      <c r="N41" s="7">
        <f t="shared" si="7"/>
        <v>308.64197530864215</v>
      </c>
      <c r="O41" s="6">
        <f aca="true" t="shared" si="10" ref="O41:O72">ExchRate_0*(1+PctChPrice)</f>
        <v>250</v>
      </c>
      <c r="P41"/>
      <c r="Q41" s="13"/>
    </row>
    <row r="42" spans="2:17" ht="12.75">
      <c r="B42"/>
      <c r="C42"/>
      <c r="D42"/>
      <c r="E42"/>
      <c r="F42"/>
      <c r="G42">
        <f aca="true" t="shared" si="11" ref="G42:G73">1+G41</f>
        <v>34</v>
      </c>
      <c r="H42" s="22">
        <f t="shared" si="8"/>
        <v>510000</v>
      </c>
      <c r="I42" s="23">
        <f t="shared" si="4"/>
        <v>214.95867768595</v>
      </c>
      <c r="J42" s="7">
        <f t="shared" si="5"/>
        <v>290.7535563244909</v>
      </c>
      <c r="K42" s="43">
        <f t="shared" si="9"/>
        <v>250</v>
      </c>
      <c r="L42" s="6"/>
      <c r="M42" s="23">
        <f t="shared" si="6"/>
        <v>214.95867768595</v>
      </c>
      <c r="N42" s="7">
        <f t="shared" si="7"/>
        <v>290.7535563244909</v>
      </c>
      <c r="O42" s="6">
        <f t="shared" si="10"/>
        <v>250</v>
      </c>
      <c r="P42"/>
      <c r="Q42" s="13"/>
    </row>
    <row r="43" spans="2:17" ht="12.75">
      <c r="B43"/>
      <c r="C43"/>
      <c r="D43"/>
      <c r="E43"/>
      <c r="F43"/>
      <c r="G43">
        <f t="shared" si="11"/>
        <v>35</v>
      </c>
      <c r="H43" s="22">
        <f t="shared" si="8"/>
        <v>525000</v>
      </c>
      <c r="I43" s="23">
        <f t="shared" si="4"/>
        <v>227.78925619834672</v>
      </c>
      <c r="J43" s="7">
        <f t="shared" si="5"/>
        <v>274.37641723356035</v>
      </c>
      <c r="K43" s="43">
        <f t="shared" si="9"/>
        <v>250</v>
      </c>
      <c r="L43" s="6"/>
      <c r="M43" s="23">
        <f t="shared" si="6"/>
        <v>227.78925619834672</v>
      </c>
      <c r="N43" s="7">
        <f t="shared" si="7"/>
        <v>274.37641723356035</v>
      </c>
      <c r="O43" s="6">
        <f t="shared" si="10"/>
        <v>250</v>
      </c>
      <c r="P43"/>
      <c r="Q43" s="13"/>
    </row>
    <row r="44" spans="2:17" ht="12.75">
      <c r="B44"/>
      <c r="C44"/>
      <c r="D44"/>
      <c r="E44"/>
      <c r="F44"/>
      <c r="G44">
        <f t="shared" si="11"/>
        <v>36</v>
      </c>
      <c r="H44" s="22">
        <f t="shared" si="8"/>
        <v>540000</v>
      </c>
      <c r="I44" s="23">
        <f t="shared" si="4"/>
        <v>240.9917355371895</v>
      </c>
      <c r="J44" s="7">
        <f t="shared" si="5"/>
        <v>259.3449931412899</v>
      </c>
      <c r="K44" s="43">
        <f t="shared" si="9"/>
        <v>250</v>
      </c>
      <c r="L44" s="6"/>
      <c r="M44" s="23">
        <f t="shared" si="6"/>
        <v>240.9917355371895</v>
      </c>
      <c r="N44" s="7">
        <f t="shared" si="7"/>
        <v>259.3449931412899</v>
      </c>
      <c r="O44" s="6">
        <f t="shared" si="10"/>
        <v>250</v>
      </c>
      <c r="P44"/>
      <c r="Q44" s="13"/>
    </row>
    <row r="45" spans="2:17" ht="12.75">
      <c r="B45"/>
      <c r="C45"/>
      <c r="D45"/>
      <c r="E45"/>
      <c r="F45"/>
      <c r="G45">
        <f t="shared" si="11"/>
        <v>37</v>
      </c>
      <c r="H45" s="22">
        <f t="shared" si="8"/>
        <v>555000</v>
      </c>
      <c r="I45" s="23">
        <f t="shared" si="4"/>
        <v>254.56611570247895</v>
      </c>
      <c r="J45" s="7">
        <f t="shared" si="5"/>
        <v>245.5157860563268</v>
      </c>
      <c r="K45" s="43">
        <f t="shared" si="9"/>
        <v>250</v>
      </c>
      <c r="L45" s="6"/>
      <c r="M45" s="23">
        <f t="shared" si="6"/>
        <v>254.56611570247895</v>
      </c>
      <c r="N45" s="7">
        <f t="shared" si="7"/>
        <v>245.5157860563268</v>
      </c>
      <c r="O45" s="6">
        <f t="shared" si="10"/>
        <v>250</v>
      </c>
      <c r="P45"/>
      <c r="Q45" s="13"/>
    </row>
    <row r="46" spans="2:17" ht="12.75">
      <c r="B46"/>
      <c r="C46"/>
      <c r="D46"/>
      <c r="E46"/>
      <c r="F46"/>
      <c r="G46">
        <f t="shared" si="11"/>
        <v>38</v>
      </c>
      <c r="H46" s="22">
        <f t="shared" si="8"/>
        <v>570000</v>
      </c>
      <c r="I46" s="23">
        <f t="shared" si="4"/>
        <v>268.5123966942147</v>
      </c>
      <c r="J46" s="7">
        <f t="shared" si="5"/>
        <v>232.7639273622653</v>
      </c>
      <c r="K46" s="43">
        <f t="shared" si="9"/>
        <v>250</v>
      </c>
      <c r="L46" s="6"/>
      <c r="M46" s="23">
        <f t="shared" si="6"/>
        <v>268.5123966942147</v>
      </c>
      <c r="N46" s="7">
        <f t="shared" si="7"/>
        <v>232.7639273622653</v>
      </c>
      <c r="O46" s="6">
        <f t="shared" si="10"/>
        <v>250</v>
      </c>
      <c r="P46"/>
      <c r="Q46" s="13"/>
    </row>
    <row r="47" spans="1:17" ht="12.75">
      <c r="A47" s="56"/>
      <c r="B47"/>
      <c r="C47"/>
      <c r="D47"/>
      <c r="E47"/>
      <c r="F47"/>
      <c r="G47">
        <f t="shared" si="11"/>
        <v>39</v>
      </c>
      <c r="H47" s="22">
        <f t="shared" si="8"/>
        <v>585000</v>
      </c>
      <c r="I47" s="23">
        <f t="shared" si="4"/>
        <v>282.83057851239596</v>
      </c>
      <c r="J47" s="7">
        <f t="shared" si="5"/>
        <v>220.98034918547776</v>
      </c>
      <c r="K47" s="43">
        <f t="shared" si="9"/>
        <v>250</v>
      </c>
      <c r="L47" s="6"/>
      <c r="M47" s="23">
        <f t="shared" si="6"/>
        <v>282.83057851239596</v>
      </c>
      <c r="N47" s="7">
        <f t="shared" si="7"/>
        <v>220.98034918547776</v>
      </c>
      <c r="O47" s="6">
        <f t="shared" si="10"/>
        <v>250</v>
      </c>
      <c r="P47"/>
      <c r="Q47" s="13"/>
    </row>
    <row r="48" spans="2:17" ht="12.75">
      <c r="B48"/>
      <c r="C48"/>
      <c r="D48"/>
      <c r="E48"/>
      <c r="F48"/>
      <c r="G48">
        <f t="shared" si="11"/>
        <v>40</v>
      </c>
      <c r="H48" s="22">
        <f t="shared" si="8"/>
        <v>600000</v>
      </c>
      <c r="I48" s="23">
        <f t="shared" si="4"/>
        <v>297.52066115702434</v>
      </c>
      <c r="J48" s="7">
        <f t="shared" si="5"/>
        <v>210.06944444444457</v>
      </c>
      <c r="K48" s="43">
        <f t="shared" si="9"/>
        <v>250</v>
      </c>
      <c r="L48" s="6"/>
      <c r="M48" s="23">
        <f t="shared" si="6"/>
        <v>297.52066115702434</v>
      </c>
      <c r="N48" s="7">
        <f t="shared" si="7"/>
        <v>210.06944444444457</v>
      </c>
      <c r="O48" s="6">
        <f t="shared" si="10"/>
        <v>250</v>
      </c>
      <c r="P48"/>
      <c r="Q48" s="13"/>
    </row>
    <row r="49" spans="2:17" ht="12.75">
      <c r="B49"/>
      <c r="C49"/>
      <c r="D49"/>
      <c r="E49"/>
      <c r="F49"/>
      <c r="G49">
        <f t="shared" si="11"/>
        <v>41</v>
      </c>
      <c r="H49" s="22">
        <f t="shared" si="8"/>
        <v>615000</v>
      </c>
      <c r="I49" s="23">
        <f t="shared" si="4"/>
        <v>312.58264462809854</v>
      </c>
      <c r="J49" s="7">
        <f t="shared" si="5"/>
        <v>199.94712142243395</v>
      </c>
      <c r="K49" s="43">
        <f t="shared" si="9"/>
        <v>250</v>
      </c>
      <c r="L49" s="6"/>
      <c r="M49" s="23">
        <f t="shared" si="6"/>
        <v>312.58264462809854</v>
      </c>
      <c r="N49" s="7">
        <f t="shared" si="7"/>
        <v>199.94712142243395</v>
      </c>
      <c r="O49" s="6">
        <f t="shared" si="10"/>
        <v>250</v>
      </c>
      <c r="P49"/>
      <c r="Q49" s="13"/>
    </row>
    <row r="50" spans="2:17" ht="12.75">
      <c r="B50"/>
      <c r="C50"/>
      <c r="D50"/>
      <c r="E50"/>
      <c r="F50"/>
      <c r="G50">
        <f t="shared" si="11"/>
        <v>42</v>
      </c>
      <c r="H50" s="22">
        <f t="shared" si="8"/>
        <v>630000</v>
      </c>
      <c r="I50" s="23">
        <f aca="true" t="shared" si="12" ref="I50:I81">EXP((LN($H50)-Salpha)/Sbeta)</f>
        <v>328.01652892561947</v>
      </c>
      <c r="J50" s="7">
        <f aca="true" t="shared" si="13" ref="J50:J81">EXP((LN($H50)-Dalpha-Dgamma*LN(Y))/Dbeta)</f>
        <v>190.5391786344168</v>
      </c>
      <c r="K50" s="43">
        <f t="shared" si="9"/>
        <v>250</v>
      </c>
      <c r="L50" s="6"/>
      <c r="M50" s="23">
        <f aca="true" t="shared" si="14" ref="M50:M81">EXP((LN($H50/(1+PctChSupply))-Salpha)/Sbeta)</f>
        <v>328.01652892561947</v>
      </c>
      <c r="N50" s="7">
        <f aca="true" t="shared" si="15" ref="N50:N81">EXP((LN($H50/(1+PctChDemand))-Dalpha-Dgamma*LN(Y*(1+PctChIncome)))/Dbeta)</f>
        <v>190.5391786344168</v>
      </c>
      <c r="O50" s="6">
        <f t="shared" si="10"/>
        <v>250</v>
      </c>
      <c r="P50"/>
      <c r="Q50" s="13"/>
    </row>
    <row r="51" spans="2:17" ht="12.75">
      <c r="B51"/>
      <c r="C51"/>
      <c r="D51"/>
      <c r="E51"/>
      <c r="F51"/>
      <c r="G51">
        <f t="shared" si="11"/>
        <v>43</v>
      </c>
      <c r="H51" s="22">
        <f t="shared" si="8"/>
        <v>645000</v>
      </c>
      <c r="I51" s="23">
        <f t="shared" si="12"/>
        <v>343.8223140495863</v>
      </c>
      <c r="J51" s="7">
        <f t="shared" si="13"/>
        <v>181.77994110930845</v>
      </c>
      <c r="K51" s="43">
        <f t="shared" si="9"/>
        <v>250</v>
      </c>
      <c r="L51" s="6"/>
      <c r="M51" s="23">
        <f t="shared" si="14"/>
        <v>343.8223140495863</v>
      </c>
      <c r="N51" s="7">
        <f t="shared" si="15"/>
        <v>181.77994110930845</v>
      </c>
      <c r="O51" s="6">
        <f t="shared" si="10"/>
        <v>250</v>
      </c>
      <c r="P51"/>
      <c r="Q51" s="13"/>
    </row>
    <row r="52" spans="2:17" ht="12.75">
      <c r="B52"/>
      <c r="C52"/>
      <c r="D52"/>
      <c r="E52"/>
      <c r="F52"/>
      <c r="G52">
        <f t="shared" si="11"/>
        <v>44</v>
      </c>
      <c r="H52" s="22">
        <f t="shared" si="8"/>
        <v>660000</v>
      </c>
      <c r="I52" s="23">
        <f t="shared" si="12"/>
        <v>360.00000000000006</v>
      </c>
      <c r="J52" s="7">
        <f t="shared" si="13"/>
        <v>173.61111111111094</v>
      </c>
      <c r="K52" s="43">
        <f t="shared" si="9"/>
        <v>250</v>
      </c>
      <c r="L52" s="6"/>
      <c r="M52" s="23">
        <f t="shared" si="14"/>
        <v>360.00000000000006</v>
      </c>
      <c r="N52" s="7">
        <f t="shared" si="15"/>
        <v>173.61111111111094</v>
      </c>
      <c r="O52" s="6">
        <f t="shared" si="10"/>
        <v>250</v>
      </c>
      <c r="P52"/>
      <c r="Q52" s="13"/>
    </row>
    <row r="53" spans="2:17" ht="12.75">
      <c r="B53"/>
      <c r="C53"/>
      <c r="D53"/>
      <c r="E53"/>
      <c r="F53"/>
      <c r="G53">
        <f t="shared" si="11"/>
        <v>45</v>
      </c>
      <c r="H53" s="22">
        <f t="shared" si="8"/>
        <v>675000</v>
      </c>
      <c r="I53" s="23">
        <f t="shared" si="12"/>
        <v>376.5495867768592</v>
      </c>
      <c r="J53" s="7">
        <f t="shared" si="13"/>
        <v>165.98079561042522</v>
      </c>
      <c r="K53" s="43">
        <f t="shared" si="9"/>
        <v>250</v>
      </c>
      <c r="L53" s="6"/>
      <c r="M53" s="23">
        <f t="shared" si="14"/>
        <v>376.5495867768592</v>
      </c>
      <c r="N53" s="7">
        <f t="shared" si="15"/>
        <v>165.98079561042522</v>
      </c>
      <c r="O53" s="6">
        <f t="shared" si="10"/>
        <v>250</v>
      </c>
      <c r="P53"/>
      <c r="Q53" s="13"/>
    </row>
    <row r="54" spans="2:17" ht="12.75">
      <c r="B54"/>
      <c r="C54"/>
      <c r="D54"/>
      <c r="E54"/>
      <c r="F54"/>
      <c r="G54">
        <f t="shared" si="11"/>
        <v>46</v>
      </c>
      <c r="H54" s="22">
        <f t="shared" si="8"/>
        <v>690000</v>
      </c>
      <c r="I54" s="23">
        <f t="shared" si="12"/>
        <v>393.47107438016513</v>
      </c>
      <c r="J54" s="7">
        <f t="shared" si="13"/>
        <v>158.84268010922068</v>
      </c>
      <c r="K54" s="43">
        <f t="shared" si="9"/>
        <v>250</v>
      </c>
      <c r="L54" s="6"/>
      <c r="M54" s="23">
        <f t="shared" si="14"/>
        <v>393.47107438016513</v>
      </c>
      <c r="N54" s="7">
        <f t="shared" si="15"/>
        <v>158.84268010922068</v>
      </c>
      <c r="O54" s="6">
        <f t="shared" si="10"/>
        <v>250</v>
      </c>
      <c r="P54"/>
      <c r="Q54" s="13"/>
    </row>
    <row r="55" spans="2:17" ht="12.75">
      <c r="B55"/>
      <c r="C55"/>
      <c r="D55"/>
      <c r="E55"/>
      <c r="F55"/>
      <c r="G55">
        <f t="shared" si="11"/>
        <v>47</v>
      </c>
      <c r="H55" s="22">
        <f t="shared" si="8"/>
        <v>705000</v>
      </c>
      <c r="I55" s="23">
        <f t="shared" si="12"/>
        <v>410.7644628099163</v>
      </c>
      <c r="J55" s="7">
        <f t="shared" si="13"/>
        <v>152.1553241788645</v>
      </c>
      <c r="K55" s="43">
        <f t="shared" si="9"/>
        <v>250</v>
      </c>
      <c r="L55" s="6"/>
      <c r="M55" s="23">
        <f t="shared" si="14"/>
        <v>410.7644628099163</v>
      </c>
      <c r="N55" s="7">
        <f t="shared" si="15"/>
        <v>152.1553241788645</v>
      </c>
      <c r="O55" s="6">
        <f t="shared" si="10"/>
        <v>250</v>
      </c>
      <c r="P55"/>
      <c r="Q55" s="13"/>
    </row>
    <row r="56" spans="2:17" ht="12.75">
      <c r="B56"/>
      <c r="C56"/>
      <c r="D56"/>
      <c r="E56"/>
      <c r="F56"/>
      <c r="G56">
        <f t="shared" si="11"/>
        <v>48</v>
      </c>
      <c r="H56" s="22">
        <f t="shared" si="8"/>
        <v>720000</v>
      </c>
      <c r="I56" s="23">
        <f t="shared" si="12"/>
        <v>428.4297520661153</v>
      </c>
      <c r="J56" s="7">
        <f t="shared" si="13"/>
        <v>145.88155864197532</v>
      </c>
      <c r="K56" s="43">
        <f t="shared" si="9"/>
        <v>250</v>
      </c>
      <c r="L56" s="6"/>
      <c r="M56" s="23">
        <f t="shared" si="14"/>
        <v>428.4297520661153</v>
      </c>
      <c r="N56" s="7">
        <f t="shared" si="15"/>
        <v>145.88155864197532</v>
      </c>
      <c r="O56" s="6">
        <f t="shared" si="10"/>
        <v>250</v>
      </c>
      <c r="P56"/>
      <c r="Q56" s="13"/>
    </row>
    <row r="57" spans="2:17" ht="12.75">
      <c r="B57"/>
      <c r="C57"/>
      <c r="D57"/>
      <c r="E57"/>
      <c r="F57"/>
      <c r="G57">
        <f t="shared" si="11"/>
        <v>49</v>
      </c>
      <c r="H57" s="22">
        <f t="shared" si="8"/>
        <v>735000</v>
      </c>
      <c r="I57" s="23">
        <f t="shared" si="12"/>
        <v>446.4669421487604</v>
      </c>
      <c r="J57" s="7">
        <f t="shared" si="13"/>
        <v>139.98796797630604</v>
      </c>
      <c r="K57" s="43">
        <f t="shared" si="9"/>
        <v>250</v>
      </c>
      <c r="L57" s="6"/>
      <c r="M57" s="23">
        <f t="shared" si="14"/>
        <v>446.4669421487604</v>
      </c>
      <c r="N57" s="7">
        <f t="shared" si="15"/>
        <v>139.98796797630604</v>
      </c>
      <c r="O57" s="6">
        <f t="shared" si="10"/>
        <v>250</v>
      </c>
      <c r="P57"/>
      <c r="Q57" s="13"/>
    </row>
    <row r="58" spans="2:17" ht="12.75">
      <c r="B58"/>
      <c r="C58"/>
      <c r="D58"/>
      <c r="E58"/>
      <c r="F58"/>
      <c r="G58">
        <f t="shared" si="11"/>
        <v>50</v>
      </c>
      <c r="H58" s="22">
        <f t="shared" si="8"/>
        <v>750000</v>
      </c>
      <c r="I58" s="23">
        <f t="shared" si="12"/>
        <v>464.8760330578513</v>
      </c>
      <c r="J58" s="7">
        <f t="shared" si="13"/>
        <v>134.44444444444431</v>
      </c>
      <c r="K58" s="43">
        <f t="shared" si="9"/>
        <v>250</v>
      </c>
      <c r="L58" s="6"/>
      <c r="M58" s="23">
        <f t="shared" si="14"/>
        <v>464.8760330578513</v>
      </c>
      <c r="N58" s="7">
        <f t="shared" si="15"/>
        <v>134.44444444444431</v>
      </c>
      <c r="O58" s="6">
        <f t="shared" si="10"/>
        <v>250</v>
      </c>
      <c r="P58"/>
      <c r="Q58" s="13"/>
    </row>
    <row r="59" spans="2:17" ht="12.75">
      <c r="B59"/>
      <c r="C59"/>
      <c r="D59"/>
      <c r="E59"/>
      <c r="F59"/>
      <c r="G59">
        <f t="shared" si="11"/>
        <v>51</v>
      </c>
      <c r="H59" s="22">
        <f t="shared" si="8"/>
        <v>765000</v>
      </c>
      <c r="I59" s="23">
        <f t="shared" si="12"/>
        <v>483.6570247933886</v>
      </c>
      <c r="J59" s="7">
        <f t="shared" si="13"/>
        <v>129.22380281088456</v>
      </c>
      <c r="K59" s="43">
        <f t="shared" si="9"/>
        <v>250</v>
      </c>
      <c r="L59" s="6"/>
      <c r="M59" s="23">
        <f t="shared" si="14"/>
        <v>483.6570247933886</v>
      </c>
      <c r="N59" s="7">
        <f t="shared" si="15"/>
        <v>129.22380281088456</v>
      </c>
      <c r="O59" s="6">
        <f t="shared" si="10"/>
        <v>250</v>
      </c>
      <c r="P59"/>
      <c r="Q59" s="13"/>
    </row>
    <row r="60" spans="2:17" ht="12.75">
      <c r="B60"/>
      <c r="C60"/>
      <c r="D60"/>
      <c r="E60"/>
      <c r="F60"/>
      <c r="G60">
        <f t="shared" si="11"/>
        <v>52</v>
      </c>
      <c r="H60" s="22">
        <f t="shared" si="8"/>
        <v>780000</v>
      </c>
      <c r="I60" s="23">
        <f t="shared" si="12"/>
        <v>502.8099173553714</v>
      </c>
      <c r="J60" s="7">
        <f t="shared" si="13"/>
        <v>124.30144641683106</v>
      </c>
      <c r="K60" s="43">
        <f t="shared" si="9"/>
        <v>250</v>
      </c>
      <c r="L60" s="6"/>
      <c r="M60" s="23">
        <f t="shared" si="14"/>
        <v>502.8099173553714</v>
      </c>
      <c r="N60" s="7">
        <f t="shared" si="15"/>
        <v>124.30144641683106</v>
      </c>
      <c r="O60" s="6">
        <f t="shared" si="10"/>
        <v>250</v>
      </c>
      <c r="P60"/>
      <c r="Q60" s="13"/>
    </row>
    <row r="61" spans="2:17" ht="12.75">
      <c r="B61"/>
      <c r="C61"/>
      <c r="D61"/>
      <c r="E61"/>
      <c r="F61"/>
      <c r="G61">
        <f t="shared" si="11"/>
        <v>53</v>
      </c>
      <c r="H61" s="22">
        <f t="shared" si="8"/>
        <v>795000</v>
      </c>
      <c r="I61" s="23">
        <f t="shared" si="12"/>
        <v>522.334710743802</v>
      </c>
      <c r="J61" s="7">
        <f t="shared" si="13"/>
        <v>119.65507693524764</v>
      </c>
      <c r="K61" s="43">
        <f t="shared" si="9"/>
        <v>250</v>
      </c>
      <c r="L61" s="6"/>
      <c r="M61" s="23">
        <f t="shared" si="14"/>
        <v>522.334710743802</v>
      </c>
      <c r="N61" s="7">
        <f t="shared" si="15"/>
        <v>119.65507693524764</v>
      </c>
      <c r="O61" s="6">
        <f t="shared" si="10"/>
        <v>250</v>
      </c>
      <c r="P61"/>
      <c r="Q61" s="13"/>
    </row>
    <row r="62" spans="2:17" ht="12.75">
      <c r="B62"/>
      <c r="C62"/>
      <c r="D62"/>
      <c r="E62"/>
      <c r="F62"/>
      <c r="G62">
        <f t="shared" si="11"/>
        <v>54</v>
      </c>
      <c r="H62" s="22">
        <f t="shared" si="8"/>
        <v>810000</v>
      </c>
      <c r="I62" s="23">
        <f t="shared" si="12"/>
        <v>542.2314049586776</v>
      </c>
      <c r="J62" s="7">
        <f t="shared" si="13"/>
        <v>115.26444139612856</v>
      </c>
      <c r="K62" s="43">
        <f t="shared" si="9"/>
        <v>250</v>
      </c>
      <c r="L62" s="6"/>
      <c r="M62" s="23">
        <f t="shared" si="14"/>
        <v>542.2314049586776</v>
      </c>
      <c r="N62" s="7">
        <f t="shared" si="15"/>
        <v>115.26444139612856</v>
      </c>
      <c r="O62" s="6">
        <f t="shared" si="10"/>
        <v>250</v>
      </c>
      <c r="P62"/>
      <c r="Q62" s="13"/>
    </row>
    <row r="63" spans="2:17" ht="12.75">
      <c r="B63"/>
      <c r="C63"/>
      <c r="D63"/>
      <c r="E63"/>
      <c r="F63"/>
      <c r="G63">
        <f t="shared" si="11"/>
        <v>55</v>
      </c>
      <c r="H63" s="22">
        <f t="shared" si="8"/>
        <v>825000</v>
      </c>
      <c r="I63" s="23">
        <f t="shared" si="12"/>
        <v>562.499999999999</v>
      </c>
      <c r="J63" s="7">
        <f t="shared" si="13"/>
        <v>111.11111111111121</v>
      </c>
      <c r="K63" s="43">
        <f t="shared" si="9"/>
        <v>250</v>
      </c>
      <c r="L63" s="6"/>
      <c r="M63" s="23">
        <f t="shared" si="14"/>
        <v>562.499999999999</v>
      </c>
      <c r="N63" s="7">
        <f t="shared" si="15"/>
        <v>111.11111111111121</v>
      </c>
      <c r="O63" s="6">
        <f t="shared" si="10"/>
        <v>250</v>
      </c>
      <c r="P63"/>
      <c r="Q63" s="13"/>
    </row>
    <row r="64" spans="2:17" ht="12.75">
      <c r="B64"/>
      <c r="C64"/>
      <c r="D64"/>
      <c r="E64"/>
      <c r="F64"/>
      <c r="G64">
        <f t="shared" si="11"/>
        <v>56</v>
      </c>
      <c r="H64" s="22">
        <f t="shared" si="8"/>
        <v>840000</v>
      </c>
      <c r="I64" s="23">
        <f t="shared" si="12"/>
        <v>583.1404958677688</v>
      </c>
      <c r="J64" s="7">
        <f t="shared" si="13"/>
        <v>107.17828798185928</v>
      </c>
      <c r="K64" s="43">
        <f t="shared" si="9"/>
        <v>250</v>
      </c>
      <c r="L64" s="6"/>
      <c r="M64" s="23">
        <f t="shared" si="14"/>
        <v>583.1404958677688</v>
      </c>
      <c r="N64" s="7">
        <f t="shared" si="15"/>
        <v>107.17828798185928</v>
      </c>
      <c r="O64" s="6">
        <f t="shared" si="10"/>
        <v>250</v>
      </c>
      <c r="P64"/>
      <c r="Q64" s="13"/>
    </row>
    <row r="65" spans="2:17" ht="12.75">
      <c r="B65"/>
      <c r="C65"/>
      <c r="D65"/>
      <c r="E65"/>
      <c r="F65"/>
      <c r="G65">
        <f t="shared" si="11"/>
        <v>57</v>
      </c>
      <c r="H65" s="22">
        <f t="shared" si="8"/>
        <v>855000</v>
      </c>
      <c r="I65" s="23">
        <f t="shared" si="12"/>
        <v>604.1528925619823</v>
      </c>
      <c r="J65" s="7">
        <f t="shared" si="13"/>
        <v>103.45063438322916</v>
      </c>
      <c r="K65" s="43">
        <f t="shared" si="9"/>
        <v>250</v>
      </c>
      <c r="L65" s="6"/>
      <c r="M65" s="23">
        <f t="shared" si="14"/>
        <v>604.1528925619823</v>
      </c>
      <c r="N65" s="7">
        <f t="shared" si="15"/>
        <v>103.45063438322916</v>
      </c>
      <c r="O65" s="6">
        <f t="shared" si="10"/>
        <v>250</v>
      </c>
      <c r="P65"/>
      <c r="Q65" s="13"/>
    </row>
    <row r="66" spans="2:17" ht="12.75">
      <c r="B66"/>
      <c r="C66"/>
      <c r="D66"/>
      <c r="E66"/>
      <c r="F66"/>
      <c r="G66">
        <f t="shared" si="11"/>
        <v>58</v>
      </c>
      <c r="H66" s="22">
        <f t="shared" si="8"/>
        <v>870000</v>
      </c>
      <c r="I66" s="23">
        <f t="shared" si="12"/>
        <v>625.5371900826451</v>
      </c>
      <c r="J66" s="7">
        <f t="shared" si="13"/>
        <v>99.91412339807091</v>
      </c>
      <c r="K66" s="43">
        <f t="shared" si="9"/>
        <v>250</v>
      </c>
      <c r="L66" s="6"/>
      <c r="M66" s="23">
        <f t="shared" si="14"/>
        <v>625.5371900826451</v>
      </c>
      <c r="N66" s="7">
        <f t="shared" si="15"/>
        <v>99.91412339807091</v>
      </c>
      <c r="O66" s="6">
        <f t="shared" si="10"/>
        <v>250</v>
      </c>
      <c r="P66"/>
      <c r="Q66" s="13"/>
    </row>
    <row r="67" spans="2:17" ht="12.75">
      <c r="B67"/>
      <c r="C67"/>
      <c r="D67"/>
      <c r="E67"/>
      <c r="F67"/>
      <c r="G67">
        <f t="shared" si="11"/>
        <v>59</v>
      </c>
      <c r="H67" s="22">
        <f t="shared" si="8"/>
        <v>885000</v>
      </c>
      <c r="I67" s="23">
        <f t="shared" si="12"/>
        <v>647.293388429751</v>
      </c>
      <c r="J67" s="7">
        <f t="shared" si="13"/>
        <v>96.55590666794353</v>
      </c>
      <c r="K67" s="43">
        <f t="shared" si="9"/>
        <v>250</v>
      </c>
      <c r="L67" s="6"/>
      <c r="M67" s="23">
        <f t="shared" si="14"/>
        <v>647.293388429751</v>
      </c>
      <c r="N67" s="7">
        <f t="shared" si="15"/>
        <v>96.55590666794353</v>
      </c>
      <c r="O67" s="6">
        <f t="shared" si="10"/>
        <v>250</v>
      </c>
      <c r="P67"/>
      <c r="Q67" s="13"/>
    </row>
    <row r="68" spans="2:17" ht="12.75">
      <c r="B68"/>
      <c r="C68"/>
      <c r="D68"/>
      <c r="E68"/>
      <c r="F68"/>
      <c r="G68">
        <f t="shared" si="11"/>
        <v>60</v>
      </c>
      <c r="H68" s="22">
        <f t="shared" si="8"/>
        <v>900000</v>
      </c>
      <c r="I68" s="23">
        <f t="shared" si="12"/>
        <v>669.4214876033063</v>
      </c>
      <c r="J68" s="7">
        <f t="shared" si="13"/>
        <v>93.36419753086405</v>
      </c>
      <c r="K68" s="43">
        <f t="shared" si="9"/>
        <v>250</v>
      </c>
      <c r="L68" s="6"/>
      <c r="M68" s="23">
        <f t="shared" si="14"/>
        <v>669.4214876033063</v>
      </c>
      <c r="N68" s="7">
        <f t="shared" si="15"/>
        <v>93.36419753086405</v>
      </c>
      <c r="O68" s="6">
        <f t="shared" si="10"/>
        <v>250</v>
      </c>
      <c r="P68"/>
      <c r="Q68" s="13"/>
    </row>
    <row r="69" spans="2:17" ht="12.75">
      <c r="B69"/>
      <c r="C69"/>
      <c r="D69"/>
      <c r="E69"/>
      <c r="F69"/>
      <c r="G69">
        <f t="shared" si="11"/>
        <v>61</v>
      </c>
      <c r="H69" s="22">
        <f t="shared" si="8"/>
        <v>915000</v>
      </c>
      <c r="I69" s="23">
        <f t="shared" si="12"/>
        <v>691.9214876033044</v>
      </c>
      <c r="J69" s="7">
        <f t="shared" si="13"/>
        <v>90.32816745797139</v>
      </c>
      <c r="K69" s="43">
        <f t="shared" si="9"/>
        <v>250</v>
      </c>
      <c r="L69" s="6"/>
      <c r="M69" s="23">
        <f t="shared" si="14"/>
        <v>691.9214876033044</v>
      </c>
      <c r="N69" s="7">
        <f t="shared" si="15"/>
        <v>90.32816745797139</v>
      </c>
      <c r="O69" s="6">
        <f t="shared" si="10"/>
        <v>250</v>
      </c>
      <c r="P69"/>
      <c r="Q69" s="13"/>
    </row>
    <row r="70" spans="2:17" ht="12.75">
      <c r="B70"/>
      <c r="C70"/>
      <c r="D70"/>
      <c r="E70"/>
      <c r="F70"/>
      <c r="G70">
        <f t="shared" si="11"/>
        <v>62</v>
      </c>
      <c r="H70" s="22">
        <f t="shared" si="8"/>
        <v>930000</v>
      </c>
      <c r="I70" s="23">
        <f t="shared" si="12"/>
        <v>714.7933884297506</v>
      </c>
      <c r="J70" s="7">
        <f t="shared" si="13"/>
        <v>87.43785408717781</v>
      </c>
      <c r="K70" s="43">
        <f t="shared" si="9"/>
        <v>250</v>
      </c>
      <c r="L70" s="6"/>
      <c r="M70" s="23">
        <f t="shared" si="14"/>
        <v>714.7933884297506</v>
      </c>
      <c r="N70" s="7">
        <f t="shared" si="15"/>
        <v>87.43785408717781</v>
      </c>
      <c r="O70" s="6">
        <f t="shared" si="10"/>
        <v>250</v>
      </c>
      <c r="P70"/>
      <c r="Q70" s="13"/>
    </row>
    <row r="71" spans="2:17" ht="12.75">
      <c r="B71"/>
      <c r="C71"/>
      <c r="D71"/>
      <c r="E71"/>
      <c r="F71"/>
      <c r="G71">
        <f t="shared" si="11"/>
        <v>63</v>
      </c>
      <c r="H71" s="22">
        <f t="shared" si="8"/>
        <v>945000</v>
      </c>
      <c r="I71" s="23">
        <f t="shared" si="12"/>
        <v>738.0371900826428</v>
      </c>
      <c r="J71" s="7">
        <f t="shared" si="13"/>
        <v>84.68407939307424</v>
      </c>
      <c r="K71" s="43">
        <f t="shared" si="9"/>
        <v>250</v>
      </c>
      <c r="L71" s="6"/>
      <c r="M71" s="23">
        <f t="shared" si="14"/>
        <v>738.0371900826428</v>
      </c>
      <c r="N71" s="7">
        <f t="shared" si="15"/>
        <v>84.68407939307424</v>
      </c>
      <c r="O71" s="6">
        <f t="shared" si="10"/>
        <v>250</v>
      </c>
      <c r="P71"/>
      <c r="Q71" s="13"/>
    </row>
    <row r="72" spans="2:17" ht="12.75">
      <c r="B72"/>
      <c r="C72"/>
      <c r="D72"/>
      <c r="E72"/>
      <c r="F72"/>
      <c r="G72">
        <f t="shared" si="11"/>
        <v>64</v>
      </c>
      <c r="H72" s="22">
        <f t="shared" si="8"/>
        <v>960000</v>
      </c>
      <c r="I72" s="23">
        <f t="shared" si="12"/>
        <v>761.6528925619839</v>
      </c>
      <c r="J72" s="7">
        <f t="shared" si="13"/>
        <v>82.058376736111</v>
      </c>
      <c r="K72" s="43">
        <f t="shared" si="9"/>
        <v>250</v>
      </c>
      <c r="L72" s="6"/>
      <c r="M72" s="23">
        <f t="shared" si="14"/>
        <v>761.6528925619839</v>
      </c>
      <c r="N72" s="7">
        <f t="shared" si="15"/>
        <v>82.058376736111</v>
      </c>
      <c r="O72" s="6">
        <f t="shared" si="10"/>
        <v>250</v>
      </c>
      <c r="P72"/>
      <c r="Q72" s="13"/>
    </row>
    <row r="73" spans="2:17" ht="12.75">
      <c r="B73"/>
      <c r="C73"/>
      <c r="D73"/>
      <c r="E73"/>
      <c r="F73"/>
      <c r="G73">
        <f t="shared" si="11"/>
        <v>65</v>
      </c>
      <c r="H73" s="22">
        <f aca="true" t="shared" si="16" ref="H73:H104">G73*Q$9</f>
        <v>975000</v>
      </c>
      <c r="I73" s="23">
        <f t="shared" si="12"/>
        <v>785.6404958677691</v>
      </c>
      <c r="J73" s="7">
        <f t="shared" si="13"/>
        <v>79.55292570677175</v>
      </c>
      <c r="K73" s="43">
        <f aca="true" t="shared" si="17" ref="K73:K107">ExchRate_0</f>
        <v>250</v>
      </c>
      <c r="L73" s="6"/>
      <c r="M73" s="23">
        <f t="shared" si="14"/>
        <v>785.6404958677691</v>
      </c>
      <c r="N73" s="7">
        <f t="shared" si="15"/>
        <v>79.55292570677175</v>
      </c>
      <c r="O73" s="6">
        <f aca="true" t="shared" si="18" ref="O73:O107">ExchRate_0*(1+PctChPrice)</f>
        <v>250</v>
      </c>
      <c r="P73"/>
      <c r="Q73" s="13"/>
    </row>
    <row r="74" spans="2:17" ht="12.75">
      <c r="B74"/>
      <c r="C74"/>
      <c r="D74"/>
      <c r="E74"/>
      <c r="F74"/>
      <c r="G74">
        <f aca="true" t="shared" si="19" ref="G74:G107">1+G73</f>
        <v>66</v>
      </c>
      <c r="H74" s="22">
        <f t="shared" si="16"/>
        <v>990000</v>
      </c>
      <c r="I74" s="23">
        <f t="shared" si="12"/>
        <v>809.999999999999</v>
      </c>
      <c r="J74" s="7">
        <f t="shared" si="13"/>
        <v>77.16049382716052</v>
      </c>
      <c r="K74" s="43">
        <f t="shared" si="17"/>
        <v>250</v>
      </c>
      <c r="L74" s="6"/>
      <c r="M74" s="23">
        <f t="shared" si="14"/>
        <v>809.999999999999</v>
      </c>
      <c r="N74" s="7">
        <f t="shared" si="15"/>
        <v>77.16049382716052</v>
      </c>
      <c r="O74" s="6">
        <f t="shared" si="18"/>
        <v>250</v>
      </c>
      <c r="P74"/>
      <c r="Q74" s="13"/>
    </row>
    <row r="75" spans="2:17" ht="12.75">
      <c r="B75"/>
      <c r="C75"/>
      <c r="D75"/>
      <c r="E75"/>
      <c r="F75"/>
      <c r="G75">
        <f t="shared" si="19"/>
        <v>67</v>
      </c>
      <c r="H75" s="22">
        <f t="shared" si="16"/>
        <v>1005000</v>
      </c>
      <c r="I75" s="23">
        <f t="shared" si="12"/>
        <v>834.7314049586782</v>
      </c>
      <c r="J75" s="7">
        <f t="shared" si="13"/>
        <v>74.87438429741827</v>
      </c>
      <c r="K75" s="43">
        <f t="shared" si="17"/>
        <v>250</v>
      </c>
      <c r="L75" s="6"/>
      <c r="M75" s="23">
        <f t="shared" si="14"/>
        <v>834.7314049586782</v>
      </c>
      <c r="N75" s="7">
        <f t="shared" si="15"/>
        <v>74.87438429741827</v>
      </c>
      <c r="O75" s="6">
        <f t="shared" si="18"/>
        <v>250</v>
      </c>
      <c r="P75"/>
      <c r="Q75" s="13"/>
    </row>
    <row r="76" spans="2:17" ht="12.75">
      <c r="B76"/>
      <c r="C76"/>
      <c r="D76"/>
      <c r="E76"/>
      <c r="F76"/>
      <c r="G76">
        <f t="shared" si="19"/>
        <v>68</v>
      </c>
      <c r="H76" s="22">
        <f t="shared" si="16"/>
        <v>1020000</v>
      </c>
      <c r="I76" s="23">
        <f t="shared" si="12"/>
        <v>859.8347107438002</v>
      </c>
      <c r="J76" s="7">
        <f t="shared" si="13"/>
        <v>72.68838908112271</v>
      </c>
      <c r="K76" s="43">
        <f t="shared" si="17"/>
        <v>250</v>
      </c>
      <c r="L76" s="6"/>
      <c r="M76" s="23">
        <f t="shared" si="14"/>
        <v>859.8347107438002</v>
      </c>
      <c r="N76" s="7">
        <f t="shared" si="15"/>
        <v>72.68838908112271</v>
      </c>
      <c r="O76" s="6">
        <f t="shared" si="18"/>
        <v>250</v>
      </c>
      <c r="P76"/>
      <c r="Q76" s="13"/>
    </row>
    <row r="77" spans="2:17" ht="12.75">
      <c r="B77"/>
      <c r="C77"/>
      <c r="D77"/>
      <c r="E77"/>
      <c r="F77"/>
      <c r="G77">
        <f t="shared" si="19"/>
        <v>69</v>
      </c>
      <c r="H77" s="22">
        <f t="shared" si="16"/>
        <v>1035000</v>
      </c>
      <c r="I77" s="23">
        <f t="shared" si="12"/>
        <v>885.3099173553704</v>
      </c>
      <c r="J77" s="7">
        <f t="shared" si="13"/>
        <v>70.59674671520928</v>
      </c>
      <c r="K77" s="43">
        <f t="shared" si="17"/>
        <v>250</v>
      </c>
      <c r="L77" s="6"/>
      <c r="M77" s="23">
        <f t="shared" si="14"/>
        <v>885.3099173553704</v>
      </c>
      <c r="N77" s="7">
        <f t="shared" si="15"/>
        <v>70.59674671520928</v>
      </c>
      <c r="O77" s="6">
        <f t="shared" si="18"/>
        <v>250</v>
      </c>
      <c r="P77"/>
      <c r="Q77" s="13"/>
    </row>
    <row r="78" spans="2:17" ht="12.75">
      <c r="B78"/>
      <c r="C78"/>
      <c r="D78"/>
      <c r="E78"/>
      <c r="F78"/>
      <c r="G78">
        <f t="shared" si="19"/>
        <v>70</v>
      </c>
      <c r="H78" s="22">
        <f t="shared" si="16"/>
        <v>1050000</v>
      </c>
      <c r="I78" s="23">
        <f t="shared" si="12"/>
        <v>911.157024793387</v>
      </c>
      <c r="J78" s="7">
        <f t="shared" si="13"/>
        <v>68.59410430839007</v>
      </c>
      <c r="K78" s="43">
        <f t="shared" si="17"/>
        <v>250</v>
      </c>
      <c r="L78" s="6"/>
      <c r="M78" s="23">
        <f t="shared" si="14"/>
        <v>911.157024793387</v>
      </c>
      <c r="N78" s="7">
        <f t="shared" si="15"/>
        <v>68.59410430839007</v>
      </c>
      <c r="O78" s="6">
        <f t="shared" si="18"/>
        <v>250</v>
      </c>
      <c r="P78"/>
      <c r="Q78" s="13"/>
    </row>
    <row r="79" spans="2:17" ht="12.75">
      <c r="B79"/>
      <c r="C79"/>
      <c r="D79"/>
      <c r="E79"/>
      <c r="F79"/>
      <c r="G79">
        <f t="shared" si="19"/>
        <v>71</v>
      </c>
      <c r="H79" s="22">
        <f t="shared" si="16"/>
        <v>1065000</v>
      </c>
      <c r="I79" s="23">
        <f t="shared" si="12"/>
        <v>937.3760330578492</v>
      </c>
      <c r="J79" s="7">
        <f t="shared" si="13"/>
        <v>66.67548325949446</v>
      </c>
      <c r="K79" s="43">
        <f t="shared" si="17"/>
        <v>250</v>
      </c>
      <c r="L79" s="6"/>
      <c r="M79" s="23">
        <f t="shared" si="14"/>
        <v>937.3760330578492</v>
      </c>
      <c r="N79" s="7">
        <f t="shared" si="15"/>
        <v>66.67548325949446</v>
      </c>
      <c r="O79" s="6">
        <f t="shared" si="18"/>
        <v>250</v>
      </c>
      <c r="P79"/>
      <c r="Q79" s="13"/>
    </row>
    <row r="80" spans="2:17" ht="12.75">
      <c r="B80"/>
      <c r="C80"/>
      <c r="D80"/>
      <c r="E80"/>
      <c r="F80"/>
      <c r="G80">
        <f t="shared" si="19"/>
        <v>72</v>
      </c>
      <c r="H80" s="22">
        <f t="shared" si="16"/>
        <v>1080000</v>
      </c>
      <c r="I80" s="23">
        <f t="shared" si="12"/>
        <v>963.9669421487582</v>
      </c>
      <c r="J80" s="7">
        <f t="shared" si="13"/>
        <v>64.83624828532245</v>
      </c>
      <c r="K80" s="43">
        <f t="shared" si="17"/>
        <v>250</v>
      </c>
      <c r="L80" s="6"/>
      <c r="M80" s="23">
        <f t="shared" si="14"/>
        <v>963.9669421487582</v>
      </c>
      <c r="N80" s="7">
        <f t="shared" si="15"/>
        <v>64.83624828532245</v>
      </c>
      <c r="O80" s="6">
        <f t="shared" si="18"/>
        <v>250</v>
      </c>
      <c r="P80"/>
      <c r="Q80" s="13"/>
    </row>
    <row r="81" spans="2:17" ht="12.75">
      <c r="B81"/>
      <c r="C81"/>
      <c r="D81"/>
      <c r="E81"/>
      <c r="F81"/>
      <c r="G81">
        <f t="shared" si="19"/>
        <v>73</v>
      </c>
      <c r="H81" s="22">
        <f t="shared" si="16"/>
        <v>1095000</v>
      </c>
      <c r="I81" s="23">
        <f t="shared" si="12"/>
        <v>990.9297520661149</v>
      </c>
      <c r="J81" s="7">
        <f t="shared" si="13"/>
        <v>63.072079397844085</v>
      </c>
      <c r="K81" s="43">
        <f t="shared" si="17"/>
        <v>250</v>
      </c>
      <c r="L81" s="6"/>
      <c r="M81" s="23">
        <f t="shared" si="14"/>
        <v>990.9297520661149</v>
      </c>
      <c r="N81" s="7">
        <f t="shared" si="15"/>
        <v>63.072079397844085</v>
      </c>
      <c r="O81" s="6">
        <f t="shared" si="18"/>
        <v>250</v>
      </c>
      <c r="P81"/>
      <c r="Q81" s="13"/>
    </row>
    <row r="82" spans="2:17" ht="12.75">
      <c r="B82"/>
      <c r="C82"/>
      <c r="D82"/>
      <c r="E82"/>
      <c r="F82"/>
      <c r="G82">
        <f t="shared" si="19"/>
        <v>74</v>
      </c>
      <c r="H82" s="22">
        <f t="shared" si="16"/>
        <v>1110000</v>
      </c>
      <c r="I82" s="23">
        <f aca="true" t="shared" si="20" ref="I82:I107">EXP((LN($H82)-Salpha)/Sbeta)</f>
        <v>1018.2644628099159</v>
      </c>
      <c r="J82" s="7">
        <f aca="true" t="shared" si="21" ref="J82:J107">EXP((LN($H82)-Dalpha-Dgamma*LN(Y))/Dbeta)</f>
        <v>61.37894651408168</v>
      </c>
      <c r="K82" s="43">
        <f t="shared" si="17"/>
        <v>250</v>
      </c>
      <c r="L82" s="6"/>
      <c r="M82" s="23">
        <f aca="true" t="shared" si="22" ref="M82:M107">EXP((LN($H82/(1+PctChSupply))-Salpha)/Sbeta)</f>
        <v>1018.2644628099159</v>
      </c>
      <c r="N82" s="7">
        <f aca="true" t="shared" si="23" ref="N82:N107">EXP((LN($H82/(1+PctChDemand))-Dalpha-Dgamma*LN(Y*(1+PctChIncome)))/Dbeta)</f>
        <v>61.37894651408168</v>
      </c>
      <c r="O82" s="6">
        <f t="shared" si="18"/>
        <v>250</v>
      </c>
      <c r="P82"/>
      <c r="Q82" s="13"/>
    </row>
    <row r="83" spans="2:17" ht="12.75">
      <c r="B83"/>
      <c r="C83"/>
      <c r="D83"/>
      <c r="E83"/>
      <c r="F83"/>
      <c r="G83">
        <f t="shared" si="19"/>
        <v>75</v>
      </c>
      <c r="H83" s="22">
        <f t="shared" si="16"/>
        <v>1125000</v>
      </c>
      <c r="I83" s="23">
        <f t="shared" si="20"/>
        <v>1045.971074380164</v>
      </c>
      <c r="J83" s="7">
        <f t="shared" si="21"/>
        <v>59.7530864197531</v>
      </c>
      <c r="K83" s="43">
        <f t="shared" si="17"/>
        <v>250</v>
      </c>
      <c r="L83" s="6"/>
      <c r="M83" s="23">
        <f t="shared" si="22"/>
        <v>1045.971074380164</v>
      </c>
      <c r="N83" s="7">
        <f t="shared" si="23"/>
        <v>59.7530864197531</v>
      </c>
      <c r="O83" s="6">
        <f t="shared" si="18"/>
        <v>250</v>
      </c>
      <c r="P83"/>
      <c r="Q83" s="13"/>
    </row>
    <row r="84" spans="2:17" ht="12.75">
      <c r="B84"/>
      <c r="C84"/>
      <c r="D84"/>
      <c r="E84"/>
      <c r="F84"/>
      <c r="G84">
        <f t="shared" si="19"/>
        <v>76</v>
      </c>
      <c r="H84" s="22">
        <f t="shared" si="16"/>
        <v>1140000</v>
      </c>
      <c r="I84" s="23">
        <f t="shared" si="20"/>
        <v>1074.0495867768589</v>
      </c>
      <c r="J84" s="7">
        <f t="shared" si="21"/>
        <v>58.19098184056631</v>
      </c>
      <c r="K84" s="43">
        <f t="shared" si="17"/>
        <v>250</v>
      </c>
      <c r="L84" s="6"/>
      <c r="M84" s="23">
        <f t="shared" si="22"/>
        <v>1074.0495867768589</v>
      </c>
      <c r="N84" s="7">
        <f t="shared" si="23"/>
        <v>58.19098184056631</v>
      </c>
      <c r="O84" s="6">
        <f t="shared" si="18"/>
        <v>250</v>
      </c>
      <c r="P84"/>
      <c r="Q84" s="13"/>
    </row>
    <row r="85" spans="2:17" ht="12.75">
      <c r="B85"/>
      <c r="C85"/>
      <c r="D85"/>
      <c r="E85"/>
      <c r="F85"/>
      <c r="G85">
        <f t="shared" si="19"/>
        <v>77</v>
      </c>
      <c r="H85" s="22">
        <f t="shared" si="16"/>
        <v>1155000</v>
      </c>
      <c r="I85" s="23">
        <f t="shared" si="20"/>
        <v>1102.5</v>
      </c>
      <c r="J85" s="7">
        <f t="shared" si="21"/>
        <v>56.68934240362807</v>
      </c>
      <c r="K85" s="43">
        <f t="shared" si="17"/>
        <v>250</v>
      </c>
      <c r="L85" s="6"/>
      <c r="M85" s="23">
        <f t="shared" si="22"/>
        <v>1102.5</v>
      </c>
      <c r="N85" s="7">
        <f t="shared" si="23"/>
        <v>56.68934240362807</v>
      </c>
      <c r="O85" s="6">
        <f t="shared" si="18"/>
        <v>250</v>
      </c>
      <c r="P85"/>
      <c r="Q85" s="13"/>
    </row>
    <row r="86" spans="2:17" ht="12.75">
      <c r="B86"/>
      <c r="C86"/>
      <c r="D86"/>
      <c r="E86"/>
      <c r="F86"/>
      <c r="G86">
        <f t="shared" si="19"/>
        <v>78</v>
      </c>
      <c r="H86" s="22">
        <f t="shared" si="16"/>
        <v>1170000</v>
      </c>
      <c r="I86" s="23">
        <f t="shared" si="20"/>
        <v>1131.322314049584</v>
      </c>
      <c r="J86" s="7">
        <f t="shared" si="21"/>
        <v>55.245087296369434</v>
      </c>
      <c r="K86" s="43">
        <f t="shared" si="17"/>
        <v>250</v>
      </c>
      <c r="L86" s="6"/>
      <c r="M86" s="23">
        <f t="shared" si="22"/>
        <v>1131.322314049584</v>
      </c>
      <c r="N86" s="7">
        <f t="shared" si="23"/>
        <v>55.245087296369434</v>
      </c>
      <c r="O86" s="6">
        <f t="shared" si="18"/>
        <v>250</v>
      </c>
      <c r="P86"/>
      <c r="Q86" s="13"/>
    </row>
    <row r="87" spans="2:17" ht="12.75">
      <c r="B87"/>
      <c r="C87"/>
      <c r="D87"/>
      <c r="E87"/>
      <c r="F87"/>
      <c r="G87">
        <f t="shared" si="19"/>
        <v>79</v>
      </c>
      <c r="H87" s="22">
        <f t="shared" si="16"/>
        <v>1185000</v>
      </c>
      <c r="I87" s="23">
        <f t="shared" si="20"/>
        <v>1160.5165289256172</v>
      </c>
      <c r="J87" s="7">
        <f t="shared" si="21"/>
        <v>53.855329452189004</v>
      </c>
      <c r="K87" s="43">
        <f t="shared" si="17"/>
        <v>250</v>
      </c>
      <c r="L87" s="6"/>
      <c r="M87" s="23">
        <f t="shared" si="22"/>
        <v>1160.5165289256172</v>
      </c>
      <c r="N87" s="7">
        <f t="shared" si="23"/>
        <v>53.855329452189004</v>
      </c>
      <c r="O87" s="6">
        <f t="shared" si="18"/>
        <v>250</v>
      </c>
      <c r="P87"/>
      <c r="Q87" s="13"/>
    </row>
    <row r="88" spans="2:17" ht="12.75">
      <c r="B88"/>
      <c r="C88"/>
      <c r="D88"/>
      <c r="E88"/>
      <c r="F88"/>
      <c r="G88">
        <f t="shared" si="19"/>
        <v>80</v>
      </c>
      <c r="H88" s="22">
        <f t="shared" si="16"/>
        <v>1200000</v>
      </c>
      <c r="I88" s="23">
        <f t="shared" si="20"/>
        <v>1190.0826446280976</v>
      </c>
      <c r="J88" s="7">
        <f t="shared" si="21"/>
        <v>52.517361111111136</v>
      </c>
      <c r="K88" s="43">
        <f t="shared" si="17"/>
        <v>250</v>
      </c>
      <c r="L88" s="6"/>
      <c r="M88" s="23">
        <f t="shared" si="22"/>
        <v>1190.0826446280976</v>
      </c>
      <c r="N88" s="7">
        <f t="shared" si="23"/>
        <v>52.517361111111136</v>
      </c>
      <c r="O88" s="6">
        <f t="shared" si="18"/>
        <v>250</v>
      </c>
      <c r="P88"/>
      <c r="Q88" s="13"/>
    </row>
    <row r="89" spans="2:17" ht="12.75">
      <c r="B89"/>
      <c r="C89"/>
      <c r="D89"/>
      <c r="E89"/>
      <c r="F89"/>
      <c r="G89">
        <f t="shared" si="19"/>
        <v>81</v>
      </c>
      <c r="H89" s="22">
        <f t="shared" si="16"/>
        <v>1215000</v>
      </c>
      <c r="I89" s="23">
        <f t="shared" si="20"/>
        <v>1220.020661157023</v>
      </c>
      <c r="J89" s="7">
        <f t="shared" si="21"/>
        <v>51.22864062050165</v>
      </c>
      <c r="K89" s="43">
        <f t="shared" si="17"/>
        <v>250</v>
      </c>
      <c r="L89" s="6"/>
      <c r="M89" s="23">
        <f t="shared" si="22"/>
        <v>1220.020661157023</v>
      </c>
      <c r="N89" s="7">
        <f t="shared" si="23"/>
        <v>51.22864062050165</v>
      </c>
      <c r="O89" s="6">
        <f t="shared" si="18"/>
        <v>250</v>
      </c>
      <c r="P89"/>
      <c r="Q89" s="13"/>
    </row>
    <row r="90" spans="2:17" ht="12.75">
      <c r="B90"/>
      <c r="C90"/>
      <c r="D90"/>
      <c r="E90"/>
      <c r="F90"/>
      <c r="G90">
        <f t="shared" si="19"/>
        <v>82</v>
      </c>
      <c r="H90" s="22">
        <f t="shared" si="16"/>
        <v>1230000</v>
      </c>
      <c r="I90" s="23">
        <f t="shared" si="20"/>
        <v>1250.3305785123944</v>
      </c>
      <c r="J90" s="7">
        <f t="shared" si="21"/>
        <v>49.98678035560848</v>
      </c>
      <c r="K90" s="43">
        <f t="shared" si="17"/>
        <v>250</v>
      </c>
      <c r="L90" s="6"/>
      <c r="M90" s="23">
        <f t="shared" si="22"/>
        <v>1250.3305785123944</v>
      </c>
      <c r="N90" s="7">
        <f t="shared" si="23"/>
        <v>49.98678035560848</v>
      </c>
      <c r="O90" s="6">
        <f t="shared" si="18"/>
        <v>250</v>
      </c>
      <c r="P90"/>
      <c r="Q90" s="13"/>
    </row>
    <row r="91" spans="2:17" ht="12.75">
      <c r="B91"/>
      <c r="C91"/>
      <c r="D91"/>
      <c r="E91"/>
      <c r="F91"/>
      <c r="G91">
        <f t="shared" si="19"/>
        <v>83</v>
      </c>
      <c r="H91" s="22">
        <f t="shared" si="16"/>
        <v>1245000</v>
      </c>
      <c r="I91" s="23">
        <f t="shared" si="20"/>
        <v>1281.012396694215</v>
      </c>
      <c r="J91" s="7">
        <f t="shared" si="21"/>
        <v>48.78953565265071</v>
      </c>
      <c r="K91" s="43">
        <f t="shared" si="17"/>
        <v>250</v>
      </c>
      <c r="L91" s="6"/>
      <c r="M91" s="23">
        <f t="shared" si="22"/>
        <v>1281.012396694215</v>
      </c>
      <c r="N91" s="7">
        <f t="shared" si="23"/>
        <v>48.78953565265071</v>
      </c>
      <c r="O91" s="6">
        <f t="shared" si="18"/>
        <v>250</v>
      </c>
      <c r="P91"/>
      <c r="Q91" s="13"/>
    </row>
    <row r="92" spans="2:17" ht="12.75">
      <c r="B92"/>
      <c r="C92"/>
      <c r="D92"/>
      <c r="E92"/>
      <c r="F92"/>
      <c r="G92">
        <f t="shared" si="19"/>
        <v>84</v>
      </c>
      <c r="H92" s="22">
        <f t="shared" si="16"/>
        <v>1260000</v>
      </c>
      <c r="I92" s="23">
        <f t="shared" si="20"/>
        <v>1312.066115702478</v>
      </c>
      <c r="J92" s="7">
        <f t="shared" si="21"/>
        <v>47.63479465860419</v>
      </c>
      <c r="K92" s="43">
        <f t="shared" si="17"/>
        <v>250</v>
      </c>
      <c r="L92" s="6"/>
      <c r="M92" s="23">
        <f t="shared" si="22"/>
        <v>1312.066115702478</v>
      </c>
      <c r="N92" s="7">
        <f t="shared" si="23"/>
        <v>47.63479465860419</v>
      </c>
      <c r="O92" s="6">
        <f t="shared" si="18"/>
        <v>250</v>
      </c>
      <c r="P92"/>
      <c r="Q92" s="13"/>
    </row>
    <row r="93" spans="2:17" ht="12.75">
      <c r="B93"/>
      <c r="C93"/>
      <c r="D93"/>
      <c r="E93"/>
      <c r="F93"/>
      <c r="G93">
        <f t="shared" si="19"/>
        <v>85</v>
      </c>
      <c r="H93" s="22">
        <f t="shared" si="16"/>
        <v>1275000</v>
      </c>
      <c r="I93" s="23">
        <f t="shared" si="20"/>
        <v>1343.49173553719</v>
      </c>
      <c r="J93" s="7">
        <f t="shared" si="21"/>
        <v>46.520569011918454</v>
      </c>
      <c r="K93" s="43">
        <f t="shared" si="17"/>
        <v>250</v>
      </c>
      <c r="L93" s="6"/>
      <c r="M93" s="23">
        <f t="shared" si="22"/>
        <v>1343.49173553719</v>
      </c>
      <c r="N93" s="7">
        <f t="shared" si="23"/>
        <v>46.520569011918454</v>
      </c>
      <c r="O93" s="6">
        <f t="shared" si="18"/>
        <v>250</v>
      </c>
      <c r="P93"/>
      <c r="Q93" s="13"/>
    </row>
    <row r="94" spans="2:17" ht="12.75">
      <c r="B94"/>
      <c r="C94"/>
      <c r="D94"/>
      <c r="E94"/>
      <c r="F94"/>
      <c r="G94">
        <f t="shared" si="19"/>
        <v>86</v>
      </c>
      <c r="H94" s="22">
        <f t="shared" si="16"/>
        <v>1290000</v>
      </c>
      <c r="I94" s="23">
        <f t="shared" si="20"/>
        <v>1375.2892561983454</v>
      </c>
      <c r="J94" s="7">
        <f t="shared" si="21"/>
        <v>45.444985277327106</v>
      </c>
      <c r="K94" s="43">
        <f t="shared" si="17"/>
        <v>250</v>
      </c>
      <c r="L94" s="6"/>
      <c r="M94" s="23">
        <f t="shared" si="22"/>
        <v>1375.2892561983454</v>
      </c>
      <c r="N94" s="7">
        <f t="shared" si="23"/>
        <v>45.444985277327106</v>
      </c>
      <c r="O94" s="6">
        <f t="shared" si="18"/>
        <v>250</v>
      </c>
      <c r="P94"/>
      <c r="Q94" s="13"/>
    </row>
    <row r="95" spans="2:17" ht="12.75">
      <c r="B95"/>
      <c r="C95"/>
      <c r="D95"/>
      <c r="E95"/>
      <c r="F95"/>
      <c r="G95">
        <f t="shared" si="19"/>
        <v>87</v>
      </c>
      <c r="H95" s="22">
        <f t="shared" si="16"/>
        <v>1305000</v>
      </c>
      <c r="I95" s="23">
        <f t="shared" si="20"/>
        <v>1407.4586776859496</v>
      </c>
      <c r="J95" s="7">
        <f t="shared" si="21"/>
        <v>44.406277065809356</v>
      </c>
      <c r="K95" s="43">
        <f t="shared" si="17"/>
        <v>250</v>
      </c>
      <c r="L95" s="6"/>
      <c r="M95" s="23">
        <f t="shared" si="22"/>
        <v>1407.4586776859496</v>
      </c>
      <c r="N95" s="7">
        <f t="shared" si="23"/>
        <v>44.406277065809356</v>
      </c>
      <c r="O95" s="6">
        <f t="shared" si="18"/>
        <v>250</v>
      </c>
      <c r="P95"/>
      <c r="Q95" s="13"/>
    </row>
    <row r="96" spans="2:17" ht="12.75">
      <c r="B96"/>
      <c r="C96"/>
      <c r="D96"/>
      <c r="E96"/>
      <c r="F96"/>
      <c r="G96">
        <f t="shared" si="19"/>
        <v>88</v>
      </c>
      <c r="H96" s="22">
        <f t="shared" si="16"/>
        <v>1320000</v>
      </c>
      <c r="I96" s="23">
        <f t="shared" si="20"/>
        <v>1440.0000000000005</v>
      </c>
      <c r="J96" s="7">
        <f t="shared" si="21"/>
        <v>43.40277777777773</v>
      </c>
      <c r="K96" s="43">
        <f t="shared" si="17"/>
        <v>250</v>
      </c>
      <c r="L96" s="6"/>
      <c r="M96" s="23">
        <f t="shared" si="22"/>
        <v>1440.0000000000005</v>
      </c>
      <c r="N96" s="7">
        <f t="shared" si="23"/>
        <v>43.40277777777773</v>
      </c>
      <c r="O96" s="6">
        <f t="shared" si="18"/>
        <v>250</v>
      </c>
      <c r="P96"/>
      <c r="Q96" s="13"/>
    </row>
    <row r="97" spans="2:17" ht="12.75">
      <c r="B97"/>
      <c r="C97"/>
      <c r="D97"/>
      <c r="E97"/>
      <c r="F97"/>
      <c r="G97">
        <f t="shared" si="19"/>
        <v>89</v>
      </c>
      <c r="H97" s="22">
        <f t="shared" si="16"/>
        <v>1335000</v>
      </c>
      <c r="I97" s="23">
        <f t="shared" si="20"/>
        <v>1472.9132231404947</v>
      </c>
      <c r="J97" s="7">
        <f t="shared" si="21"/>
        <v>42.432913913787544</v>
      </c>
      <c r="K97" s="43">
        <f t="shared" si="17"/>
        <v>250</v>
      </c>
      <c r="L97" s="6"/>
      <c r="M97" s="23">
        <f t="shared" si="22"/>
        <v>1472.9132231404947</v>
      </c>
      <c r="N97" s="7">
        <f t="shared" si="23"/>
        <v>42.432913913787544</v>
      </c>
      <c r="O97" s="6">
        <f t="shared" si="18"/>
        <v>250</v>
      </c>
      <c r="P97"/>
      <c r="Q97" s="13"/>
    </row>
    <row r="98" spans="2:17" ht="12.75">
      <c r="B98"/>
      <c r="C98"/>
      <c r="D98"/>
      <c r="E98"/>
      <c r="F98"/>
      <c r="G98">
        <f t="shared" si="19"/>
        <v>90</v>
      </c>
      <c r="H98" s="22">
        <f t="shared" si="16"/>
        <v>1350000</v>
      </c>
      <c r="I98" s="23">
        <f t="shared" si="20"/>
        <v>1506.1983471074373</v>
      </c>
      <c r="J98" s="7">
        <f t="shared" si="21"/>
        <v>41.4951989026063</v>
      </c>
      <c r="K98" s="43">
        <f t="shared" si="17"/>
        <v>250</v>
      </c>
      <c r="L98" s="6"/>
      <c r="M98" s="23">
        <f t="shared" si="22"/>
        <v>1506.1983471074373</v>
      </c>
      <c r="N98" s="7">
        <f t="shared" si="23"/>
        <v>41.4951989026063</v>
      </c>
      <c r="O98" s="6">
        <f t="shared" si="18"/>
        <v>250</v>
      </c>
      <c r="P98"/>
      <c r="Q98" s="13"/>
    </row>
    <row r="99" spans="2:17" ht="12.75">
      <c r="B99"/>
      <c r="C99"/>
      <c r="D99"/>
      <c r="E99"/>
      <c r="F99"/>
      <c r="G99">
        <f t="shared" si="19"/>
        <v>91</v>
      </c>
      <c r="H99" s="22">
        <f t="shared" si="16"/>
        <v>1365000</v>
      </c>
      <c r="I99" s="23">
        <f t="shared" si="20"/>
        <v>1539.8553719008248</v>
      </c>
      <c r="J99" s="7">
        <f t="shared" si="21"/>
        <v>40.58822740141422</v>
      </c>
      <c r="K99" s="43">
        <f t="shared" si="17"/>
        <v>250</v>
      </c>
      <c r="L99" s="6"/>
      <c r="M99" s="23">
        <f t="shared" si="22"/>
        <v>1539.8553719008248</v>
      </c>
      <c r="N99" s="7">
        <f t="shared" si="23"/>
        <v>40.58822740141422</v>
      </c>
      <c r="O99" s="6">
        <f t="shared" si="18"/>
        <v>250</v>
      </c>
      <c r="P99"/>
      <c r="Q99" s="13"/>
    </row>
    <row r="100" spans="2:17" ht="12.75">
      <c r="B100"/>
      <c r="C100"/>
      <c r="D100"/>
      <c r="E100"/>
      <c r="F100"/>
      <c r="G100">
        <f t="shared" si="19"/>
        <v>92</v>
      </c>
      <c r="H100" s="22">
        <f t="shared" si="16"/>
        <v>1380000</v>
      </c>
      <c r="I100" s="23">
        <f t="shared" si="20"/>
        <v>1573.884297520661</v>
      </c>
      <c r="J100" s="7">
        <f t="shared" si="21"/>
        <v>39.71067002730516</v>
      </c>
      <c r="K100" s="43">
        <f t="shared" si="17"/>
        <v>250</v>
      </c>
      <c r="L100" s="6"/>
      <c r="M100" s="23">
        <f t="shared" si="22"/>
        <v>1573.884297520661</v>
      </c>
      <c r="N100" s="7">
        <f t="shared" si="23"/>
        <v>39.71067002730516</v>
      </c>
      <c r="O100" s="6">
        <f t="shared" si="18"/>
        <v>250</v>
      </c>
      <c r="P100"/>
      <c r="Q100" s="13"/>
    </row>
    <row r="101" spans="2:17" ht="12.75">
      <c r="B101"/>
      <c r="C101"/>
      <c r="D101"/>
      <c r="E101"/>
      <c r="F101"/>
      <c r="G101">
        <f t="shared" si="19"/>
        <v>93</v>
      </c>
      <c r="H101" s="22">
        <f t="shared" si="16"/>
        <v>1395000</v>
      </c>
      <c r="I101" s="23">
        <f t="shared" si="20"/>
        <v>1608.2851239669426</v>
      </c>
      <c r="J101" s="7">
        <f t="shared" si="21"/>
        <v>38.86126848319005</v>
      </c>
      <c r="K101" s="43">
        <f t="shared" si="17"/>
        <v>250</v>
      </c>
      <c r="L101" s="6"/>
      <c r="M101" s="23">
        <f t="shared" si="22"/>
        <v>1608.2851239669426</v>
      </c>
      <c r="N101" s="7">
        <f t="shared" si="23"/>
        <v>38.86126848319005</v>
      </c>
      <c r="O101" s="6">
        <f t="shared" si="18"/>
        <v>250</v>
      </c>
      <c r="P101"/>
      <c r="Q101" s="13"/>
    </row>
    <row r="102" spans="2:17" ht="12.75">
      <c r="B102"/>
      <c r="C102"/>
      <c r="D102"/>
      <c r="E102"/>
      <c r="F102"/>
      <c r="G102">
        <f t="shared" si="19"/>
        <v>94</v>
      </c>
      <c r="H102" s="22">
        <f t="shared" si="16"/>
        <v>1410000</v>
      </c>
      <c r="I102" s="23">
        <f t="shared" si="20"/>
        <v>1643.0578512396655</v>
      </c>
      <c r="J102" s="7">
        <f t="shared" si="21"/>
        <v>38.03883104471612</v>
      </c>
      <c r="K102" s="43">
        <f t="shared" si="17"/>
        <v>250</v>
      </c>
      <c r="L102" s="6"/>
      <c r="M102" s="23">
        <f t="shared" si="22"/>
        <v>1643.0578512396655</v>
      </c>
      <c r="N102" s="7">
        <f t="shared" si="23"/>
        <v>38.03883104471612</v>
      </c>
      <c r="O102" s="6">
        <f t="shared" si="18"/>
        <v>250</v>
      </c>
      <c r="P102"/>
      <c r="Q102" s="13"/>
    </row>
    <row r="103" spans="2:17" ht="12.75">
      <c r="B103"/>
      <c r="C103"/>
      <c r="D103"/>
      <c r="E103"/>
      <c r="F103"/>
      <c r="G103">
        <f t="shared" si="19"/>
        <v>95</v>
      </c>
      <c r="H103" s="22">
        <f t="shared" si="16"/>
        <v>1425000</v>
      </c>
      <c r="I103" s="23">
        <f t="shared" si="20"/>
        <v>1678.2024793388389</v>
      </c>
      <c r="J103" s="7">
        <f t="shared" si="21"/>
        <v>37.242228377962505</v>
      </c>
      <c r="K103" s="43">
        <f t="shared" si="17"/>
        <v>250</v>
      </c>
      <c r="L103" s="6"/>
      <c r="M103" s="23">
        <f t="shared" si="22"/>
        <v>1678.2024793388389</v>
      </c>
      <c r="N103" s="7">
        <f t="shared" si="23"/>
        <v>37.242228377962505</v>
      </c>
      <c r="O103" s="6">
        <f t="shared" si="18"/>
        <v>250</v>
      </c>
      <c r="P103"/>
      <c r="Q103" s="13"/>
    </row>
    <row r="104" spans="2:17" ht="12.75">
      <c r="B104"/>
      <c r="C104"/>
      <c r="D104"/>
      <c r="E104"/>
      <c r="F104"/>
      <c r="G104">
        <f t="shared" si="19"/>
        <v>96</v>
      </c>
      <c r="H104" s="22">
        <f t="shared" si="16"/>
        <v>1440000</v>
      </c>
      <c r="I104" s="23">
        <f t="shared" si="20"/>
        <v>1713.7190082644615</v>
      </c>
      <c r="J104" s="7">
        <f t="shared" si="21"/>
        <v>36.47038966049382</v>
      </c>
      <c r="K104" s="43">
        <f t="shared" si="17"/>
        <v>250</v>
      </c>
      <c r="L104" s="6"/>
      <c r="M104" s="23">
        <f t="shared" si="22"/>
        <v>1713.7190082644615</v>
      </c>
      <c r="N104" s="7">
        <f t="shared" si="23"/>
        <v>36.47038966049382</v>
      </c>
      <c r="O104" s="6">
        <f t="shared" si="18"/>
        <v>250</v>
      </c>
      <c r="P104"/>
      <c r="Q104" s="13"/>
    </row>
    <row r="105" spans="7:17" ht="12.75">
      <c r="G105">
        <f t="shared" si="19"/>
        <v>97</v>
      </c>
      <c r="H105" s="22">
        <f>G105*Q$9</f>
        <v>1455000</v>
      </c>
      <c r="I105" s="23">
        <f t="shared" si="20"/>
        <v>1749.607438016528</v>
      </c>
      <c r="J105" s="7">
        <f t="shared" si="21"/>
        <v>35.72229898088118</v>
      </c>
      <c r="K105" s="43">
        <f t="shared" si="17"/>
        <v>250</v>
      </c>
      <c r="L105" s="6"/>
      <c r="M105" s="23">
        <f t="shared" si="22"/>
        <v>1749.607438016528</v>
      </c>
      <c r="N105" s="7">
        <f t="shared" si="23"/>
        <v>35.72229898088118</v>
      </c>
      <c r="O105" s="6">
        <f t="shared" si="18"/>
        <v>250</v>
      </c>
      <c r="P105"/>
      <c r="Q105" s="13"/>
    </row>
    <row r="106" spans="7:17" ht="12.75">
      <c r="G106">
        <f t="shared" si="19"/>
        <v>98</v>
      </c>
      <c r="H106" s="22">
        <f>G106*Q$9</f>
        <v>1470000</v>
      </c>
      <c r="I106" s="23">
        <f t="shared" si="20"/>
        <v>1785.8677685950418</v>
      </c>
      <c r="J106" s="7">
        <f t="shared" si="21"/>
        <v>34.9969919940765</v>
      </c>
      <c r="K106" s="43">
        <f t="shared" si="17"/>
        <v>250</v>
      </c>
      <c r="L106" s="6"/>
      <c r="M106" s="23">
        <f t="shared" si="22"/>
        <v>1785.8677685950418</v>
      </c>
      <c r="N106" s="7">
        <f t="shared" si="23"/>
        <v>34.9969919940765</v>
      </c>
      <c r="O106" s="6">
        <f t="shared" si="18"/>
        <v>250</v>
      </c>
      <c r="P106"/>
      <c r="Q106" s="13"/>
    </row>
    <row r="107" spans="7:17" ht="12.75">
      <c r="G107">
        <f t="shared" si="19"/>
        <v>99</v>
      </c>
      <c r="H107" s="22">
        <f>G107*Q$9</f>
        <v>1485000</v>
      </c>
      <c r="I107" s="23">
        <f t="shared" si="20"/>
        <v>1822.4999999999955</v>
      </c>
      <c r="J107" s="7">
        <f t="shared" si="21"/>
        <v>34.29355281207139</v>
      </c>
      <c r="K107" s="43">
        <f t="shared" si="17"/>
        <v>250</v>
      </c>
      <c r="L107" s="6"/>
      <c r="M107" s="23">
        <f t="shared" si="22"/>
        <v>1822.4999999999955</v>
      </c>
      <c r="N107" s="7">
        <f t="shared" si="23"/>
        <v>34.29355281207139</v>
      </c>
      <c r="O107" s="6">
        <f t="shared" si="18"/>
        <v>250</v>
      </c>
      <c r="P107"/>
      <c r="Q107" s="13"/>
    </row>
    <row r="108" spans="7:17" ht="12.75">
      <c r="G108"/>
      <c r="H108" s="22"/>
      <c r="I108" s="23"/>
      <c r="J108" s="7"/>
      <c r="K108" s="43"/>
      <c r="L108" s="6"/>
      <c r="M108" s="23"/>
      <c r="N108" s="7"/>
      <c r="O108" s="7"/>
      <c r="P108" s="14"/>
      <c r="Q108"/>
    </row>
    <row r="109" spans="7:17" ht="12.75">
      <c r="G109"/>
      <c r="H109" s="24"/>
      <c r="I109" s="4"/>
      <c r="J109" s="4"/>
      <c r="K109" s="71"/>
      <c r="L109" s="4"/>
      <c r="M109" s="4"/>
      <c r="N109" s="4"/>
      <c r="O109" s="4"/>
      <c r="P109" s="19"/>
      <c r="Q109"/>
    </row>
    <row r="110" spans="7:17" ht="12.75">
      <c r="G110" s="2"/>
      <c r="H110"/>
      <c r="I110"/>
      <c r="J110"/>
      <c r="K110" s="76"/>
      <c r="L110"/>
      <c r="M110"/>
      <c r="N110"/>
      <c r="O110"/>
      <c r="P110"/>
      <c r="Q110"/>
    </row>
    <row r="111" spans="7:15" ht="12.75">
      <c r="G111" s="57"/>
      <c r="H111" s="58"/>
      <c r="I111" s="54"/>
      <c r="J111" s="55"/>
      <c r="K111" s="77"/>
      <c r="L111" s="58"/>
      <c r="M111" s="54"/>
      <c r="O111" s="55"/>
    </row>
    <row r="112" spans="7:15" ht="12.75">
      <c r="G112" s="57"/>
      <c r="H112" s="58"/>
      <c r="I112" s="54"/>
      <c r="J112" s="55"/>
      <c r="K112" s="77"/>
      <c r="L112" s="58"/>
      <c r="M112" s="54"/>
      <c r="O112" s="55"/>
    </row>
    <row r="113" spans="7:15" ht="12.75">
      <c r="G113" s="57"/>
      <c r="H113" s="58"/>
      <c r="I113" s="54"/>
      <c r="J113" s="55"/>
      <c r="K113" s="77"/>
      <c r="L113" s="58"/>
      <c r="M113" s="54"/>
      <c r="O113" s="55"/>
    </row>
    <row r="114" spans="7:15" ht="12.75">
      <c r="G114" s="57"/>
      <c r="H114" s="58"/>
      <c r="I114" s="54"/>
      <c r="J114" s="55"/>
      <c r="K114" s="77"/>
      <c r="L114" s="58"/>
      <c r="M114" s="54"/>
      <c r="O114" s="55"/>
    </row>
    <row r="115" spans="7:15" ht="12.75">
      <c r="G115" s="57"/>
      <c r="H115" s="58"/>
      <c r="I115" s="54"/>
      <c r="J115" s="55"/>
      <c r="K115" s="77"/>
      <c r="L115" s="58"/>
      <c r="M115" s="54"/>
      <c r="O115" s="55"/>
    </row>
    <row r="116" spans="7:15" ht="12.75">
      <c r="G116" s="57"/>
      <c r="H116" s="58"/>
      <c r="I116" s="54"/>
      <c r="J116" s="55"/>
      <c r="K116" s="77"/>
      <c r="L116" s="58"/>
      <c r="M116" s="54"/>
      <c r="O116" s="55"/>
    </row>
    <row r="117" spans="7:15" ht="12.75">
      <c r="G117" s="57"/>
      <c r="H117" s="58"/>
      <c r="I117" s="54"/>
      <c r="J117" s="55"/>
      <c r="K117" s="77"/>
      <c r="L117" s="58"/>
      <c r="M117" s="54"/>
      <c r="O117" s="55"/>
    </row>
    <row r="118" spans="7:15" ht="12.75">
      <c r="G118" s="57"/>
      <c r="H118" s="58"/>
      <c r="I118" s="54"/>
      <c r="J118" s="55"/>
      <c r="K118" s="77"/>
      <c r="L118" s="58"/>
      <c r="M118" s="54"/>
      <c r="O118" s="55"/>
    </row>
    <row r="119" spans="7:15" ht="12.75">
      <c r="G119" s="57"/>
      <c r="H119" s="58"/>
      <c r="I119" s="54"/>
      <c r="J119" s="55"/>
      <c r="L119" s="58"/>
      <c r="M119" s="54"/>
      <c r="O119" s="55"/>
    </row>
    <row r="120" spans="7:15" ht="12.75">
      <c r="G120" s="57"/>
      <c r="H120" s="58"/>
      <c r="I120" s="54"/>
      <c r="J120" s="55"/>
      <c r="L120" s="58"/>
      <c r="M120" s="54"/>
      <c r="O120" s="55"/>
    </row>
    <row r="121" spans="7:15" ht="12.75">
      <c r="G121" s="57"/>
      <c r="H121" s="58"/>
      <c r="I121" s="54"/>
      <c r="J121" s="55"/>
      <c r="L121" s="58"/>
      <c r="M121" s="54"/>
      <c r="O121" s="55"/>
    </row>
    <row r="122" spans="7:15" ht="12.75">
      <c r="G122" s="57"/>
      <c r="H122" s="58"/>
      <c r="I122" s="54"/>
      <c r="J122" s="55"/>
      <c r="L122" s="58"/>
      <c r="M122" s="54"/>
      <c r="O122" s="55"/>
    </row>
    <row r="123" spans="7:15" ht="12.75">
      <c r="G123" s="57"/>
      <c r="H123" s="58"/>
      <c r="I123" s="54"/>
      <c r="J123" s="55"/>
      <c r="L123" s="58"/>
      <c r="M123" s="54"/>
      <c r="O123" s="55"/>
    </row>
    <row r="124" spans="7:15" ht="12.75">
      <c r="G124" s="57"/>
      <c r="H124" s="58"/>
      <c r="I124" s="54"/>
      <c r="J124" s="55"/>
      <c r="L124" s="58"/>
      <c r="M124" s="54"/>
      <c r="O124" s="55"/>
    </row>
    <row r="125" spans="7:15" ht="12.75">
      <c r="G125" s="57"/>
      <c r="H125" s="58"/>
      <c r="I125" s="54"/>
      <c r="J125" s="55"/>
      <c r="L125" s="58"/>
      <c r="M125" s="54"/>
      <c r="O125" s="55"/>
    </row>
    <row r="126" spans="7:15" ht="12.75">
      <c r="G126" s="57"/>
      <c r="H126" s="58"/>
      <c r="I126" s="54"/>
      <c r="J126" s="55"/>
      <c r="L126" s="58"/>
      <c r="M126" s="54"/>
      <c r="O126" s="55"/>
    </row>
    <row r="127" spans="7:15" ht="12.75">
      <c r="G127" s="57"/>
      <c r="H127" s="58"/>
      <c r="I127" s="54"/>
      <c r="J127" s="55"/>
      <c r="L127" s="58"/>
      <c r="M127" s="54"/>
      <c r="O127" s="55"/>
    </row>
    <row r="128" spans="7:15" ht="12.75">
      <c r="G128" s="57"/>
      <c r="H128" s="58"/>
      <c r="I128" s="54"/>
      <c r="J128" s="55"/>
      <c r="L128" s="58"/>
      <c r="M128" s="54"/>
      <c r="O128" s="55"/>
    </row>
    <row r="129" spans="7:15" ht="12.75">
      <c r="G129" s="57"/>
      <c r="H129" s="58"/>
      <c r="I129" s="54"/>
      <c r="J129" s="55"/>
      <c r="L129" s="58"/>
      <c r="M129" s="54"/>
      <c r="O129" s="55"/>
    </row>
    <row r="130" spans="7:15" ht="12.75">
      <c r="G130" s="57"/>
      <c r="H130" s="58"/>
      <c r="I130" s="54"/>
      <c r="J130" s="55"/>
      <c r="L130" s="58"/>
      <c r="M130" s="54"/>
      <c r="O130" s="55"/>
    </row>
    <row r="131" spans="7:15" ht="12.75">
      <c r="G131" s="57"/>
      <c r="H131" s="58"/>
      <c r="I131" s="54"/>
      <c r="J131" s="55"/>
      <c r="L131" s="58"/>
      <c r="M131" s="54"/>
      <c r="O131" s="55"/>
    </row>
    <row r="132" spans="7:15" ht="12.75">
      <c r="G132" s="57"/>
      <c r="H132" s="58"/>
      <c r="I132" s="54"/>
      <c r="J132" s="55"/>
      <c r="L132" s="58"/>
      <c r="M132" s="54"/>
      <c r="O132" s="55"/>
    </row>
    <row r="133" spans="7:15" ht="12.75">
      <c r="G133" s="57"/>
      <c r="H133" s="58"/>
      <c r="I133" s="54"/>
      <c r="J133" s="55"/>
      <c r="L133" s="58"/>
      <c r="M133" s="54"/>
      <c r="O133" s="55"/>
    </row>
    <row r="134" spans="7:15" ht="12.75">
      <c r="G134" s="57"/>
      <c r="H134" s="58"/>
      <c r="I134" s="54"/>
      <c r="J134" s="55"/>
      <c r="L134" s="58"/>
      <c r="M134" s="54"/>
      <c r="O134" s="55"/>
    </row>
    <row r="135" spans="7:15" ht="12.75">
      <c r="G135" s="57"/>
      <c r="H135" s="58"/>
      <c r="I135" s="54"/>
      <c r="J135" s="55"/>
      <c r="L135" s="58"/>
      <c r="M135" s="54"/>
      <c r="O135" s="55"/>
    </row>
    <row r="136" spans="7:15" ht="12.75">
      <c r="G136" s="57"/>
      <c r="H136" s="58"/>
      <c r="I136" s="54"/>
      <c r="J136" s="55"/>
      <c r="L136" s="58"/>
      <c r="M136" s="54"/>
      <c r="O136" s="55"/>
    </row>
    <row r="137" spans="6:15" ht="12.75">
      <c r="F137" s="57"/>
      <c r="G137" s="57"/>
      <c r="H137" s="58"/>
      <c r="I137" s="54"/>
      <c r="J137" s="55"/>
      <c r="L137" s="58"/>
      <c r="M137" s="54"/>
      <c r="O137" s="55"/>
    </row>
    <row r="138" spans="6:15" ht="12.75">
      <c r="F138" s="57"/>
      <c r="G138" s="57"/>
      <c r="H138" s="58"/>
      <c r="I138" s="54"/>
      <c r="J138" s="55"/>
      <c r="L138" s="58"/>
      <c r="M138" s="54"/>
      <c r="O138" s="55"/>
    </row>
    <row r="139" spans="6:15" ht="12.75">
      <c r="F139" s="57"/>
      <c r="G139" s="57"/>
      <c r="H139" s="58"/>
      <c r="I139" s="54"/>
      <c r="J139" s="55"/>
      <c r="L139" s="58"/>
      <c r="M139" s="54"/>
      <c r="O139" s="55"/>
    </row>
    <row r="140" spans="6:15" ht="12.75">
      <c r="F140" s="57"/>
      <c r="G140" s="57"/>
      <c r="H140" s="58"/>
      <c r="I140" s="54"/>
      <c r="J140" s="55"/>
      <c r="L140" s="58"/>
      <c r="M140" s="54"/>
      <c r="O140" s="55"/>
    </row>
    <row r="141" spans="6:15" ht="12.75">
      <c r="F141" s="57"/>
      <c r="G141" s="57"/>
      <c r="H141" s="58"/>
      <c r="I141" s="54"/>
      <c r="J141" s="55"/>
      <c r="L141" s="58"/>
      <c r="M141" s="54"/>
      <c r="N141" s="54"/>
      <c r="O141" s="55"/>
    </row>
    <row r="142" spans="6:10" ht="12.75">
      <c r="F142" s="57"/>
      <c r="G142" s="57"/>
      <c r="J142" s="55"/>
    </row>
    <row r="143" ht="12.75">
      <c r="F143" s="57"/>
    </row>
    <row r="144" ht="12.75">
      <c r="F144" s="57"/>
    </row>
    <row r="145" ht="12.75">
      <c r="F145" s="57"/>
    </row>
    <row r="146" ht="12.75">
      <c r="F146" s="57"/>
    </row>
    <row r="147" ht="12.75">
      <c r="F147" s="57"/>
    </row>
    <row r="148" ht="12.75">
      <c r="F148" s="57"/>
    </row>
    <row r="149" ht="12.75">
      <c r="F149" s="57"/>
    </row>
    <row r="150" ht="12.75">
      <c r="F150" s="57"/>
    </row>
    <row r="151" ht="12.75">
      <c r="F151" s="57"/>
    </row>
    <row r="152" ht="12.75">
      <c r="F152" s="57"/>
    </row>
    <row r="153" ht="12.75">
      <c r="F153" s="57"/>
    </row>
    <row r="154" ht="12.75">
      <c r="F154" s="57"/>
    </row>
    <row r="155" ht="12.75">
      <c r="F155" s="5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Single-market simulation model</dc:title>
  <dc:subject/>
  <dc:creator>Nick Minot</dc:creator>
  <cp:keywords/>
  <dc:description>This Excel spreadsheet can be used to simulate the effects of changes in supply, demand, income, and tariff rates on production, consumption, imports and price.</dc:description>
  <cp:lastModifiedBy>Payne, Kenna</cp:lastModifiedBy>
  <dcterms:created xsi:type="dcterms:W3CDTF">2007-11-05T21:33:01Z</dcterms:created>
  <dcterms:modified xsi:type="dcterms:W3CDTF">2018-05-23T19:24:40Z</dcterms:modified>
  <cp:category/>
  <cp:version/>
  <cp:contentType/>
  <cp:contentStatus/>
</cp:coreProperties>
</file>